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9255" windowHeight="5460" tabRatio="858" activeTab="0"/>
  </bookViews>
  <sheets>
    <sheet name="Consol PL" sheetId="1" r:id="rId1"/>
    <sheet name="BS" sheetId="2" r:id="rId2"/>
    <sheet name="Statement of Equity" sheetId="3" r:id="rId3"/>
    <sheet name="Cash flow" sheetId="4" r:id="rId4"/>
    <sheet name="NOTE 1" sheetId="5" r:id="rId5"/>
  </sheets>
  <externalReferences>
    <externalReference r:id="rId8"/>
  </externalReferences>
  <definedNames>
    <definedName name="_xlnm.Print_Area" localSheetId="1">'BS'!$A$1:$F$59</definedName>
    <definedName name="_xlnm.Print_Area" localSheetId="3">'Cash flow'!$A$1:$G$44</definedName>
    <definedName name="_xlnm.Print_Area" localSheetId="0">'Consol PL'!$A$1:$K$41</definedName>
    <definedName name="_xlnm.Print_Area" localSheetId="4">'NOTE 1'!$A$1:$M$368</definedName>
    <definedName name="_xlnm.Print_Area" localSheetId="2">'Statement of Equity'!$A$1:$O$56</definedName>
    <definedName name="_xlnm.Print_Titles" localSheetId="4">'NOTE 1'!$6:$6</definedName>
    <definedName name="TABLE" localSheetId="4">'NOTE 1'!#REF!</definedName>
  </definedNames>
  <calcPr fullCalcOnLoad="1"/>
</workbook>
</file>

<file path=xl/sharedStrings.xml><?xml version="1.0" encoding="utf-8"?>
<sst xmlns="http://schemas.openxmlformats.org/spreadsheetml/2006/main" count="543" uniqueCount="385">
  <si>
    <t>B16.</t>
  </si>
  <si>
    <t>A6.</t>
  </si>
  <si>
    <t>Debts and Equity Securities</t>
  </si>
  <si>
    <t>A7.</t>
  </si>
  <si>
    <t>Dividends Paid</t>
  </si>
  <si>
    <t>A8.</t>
  </si>
  <si>
    <t>Segmental Information</t>
  </si>
  <si>
    <t>Segmental Information (Cont'd.)</t>
  </si>
  <si>
    <t>Subsequent Events</t>
  </si>
  <si>
    <t>A11.</t>
  </si>
  <si>
    <t>A12.</t>
  </si>
  <si>
    <t>A13.</t>
  </si>
  <si>
    <t>B15.</t>
  </si>
  <si>
    <t>B19.</t>
  </si>
  <si>
    <t>Sale of  Unquoted Investments and Properties</t>
  </si>
  <si>
    <t>B20.</t>
  </si>
  <si>
    <t>B21.</t>
  </si>
  <si>
    <t>B22.</t>
  </si>
  <si>
    <t>Changes in Material Litigations</t>
  </si>
  <si>
    <t>Dividend Payable</t>
  </si>
  <si>
    <t>UNAUDITED CONDENSED CONSOLIDATED INCOME STATEMENTS</t>
  </si>
  <si>
    <t>There were no material changes in estimates of amounts reported in the prior interim periods of the current financial year or the previous financial year.</t>
  </si>
  <si>
    <t xml:space="preserve"> - Bank overdrafts</t>
  </si>
  <si>
    <t>RM'000</t>
  </si>
  <si>
    <t>Taxation</t>
  </si>
  <si>
    <t>Minority interests</t>
  </si>
  <si>
    <t>Associates</t>
  </si>
  <si>
    <t>Current</t>
  </si>
  <si>
    <t>Investment properties</t>
  </si>
  <si>
    <t>Investments</t>
  </si>
  <si>
    <t>Current assets</t>
  </si>
  <si>
    <t>Current liabilities</t>
  </si>
  <si>
    <t>Share capital</t>
  </si>
  <si>
    <t>Reserves</t>
  </si>
  <si>
    <t>4</t>
  </si>
  <si>
    <t>5</t>
  </si>
  <si>
    <t>6</t>
  </si>
  <si>
    <t>7</t>
  </si>
  <si>
    <t>10</t>
  </si>
  <si>
    <t>11</t>
  </si>
  <si>
    <t>12</t>
  </si>
  <si>
    <t>13</t>
  </si>
  <si>
    <t>14</t>
  </si>
  <si>
    <t>(a)</t>
  </si>
  <si>
    <t xml:space="preserve">   RM'000</t>
  </si>
  <si>
    <t>Non current assets</t>
  </si>
  <si>
    <t>Revenue</t>
  </si>
  <si>
    <t>Inventories</t>
  </si>
  <si>
    <t>Property, plant and equipment</t>
  </si>
  <si>
    <t xml:space="preserve"> - Term loan</t>
  </si>
  <si>
    <t xml:space="preserve"> - Current</t>
  </si>
  <si>
    <t xml:space="preserve"> - Deferred</t>
  </si>
  <si>
    <t>Total</t>
  </si>
  <si>
    <t xml:space="preserve">- </t>
  </si>
  <si>
    <t>Exchange fluctuation</t>
  </si>
  <si>
    <t>Net profit for the period</t>
  </si>
  <si>
    <t>Operating cost</t>
  </si>
  <si>
    <t>Profit from operations</t>
  </si>
  <si>
    <t>Finance cost</t>
  </si>
  <si>
    <t>Receipts from customers</t>
  </si>
  <si>
    <t>Cash paid to suppliers and employees</t>
  </si>
  <si>
    <t>Interest paid</t>
  </si>
  <si>
    <t>Cash and Cash Equivalent at End of Period</t>
  </si>
  <si>
    <t>1</t>
  </si>
  <si>
    <t>-</t>
  </si>
  <si>
    <t>(i)</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</si>
  <si>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</si>
  <si>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</si>
  <si>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</si>
  <si>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Interest income</t>
  </si>
  <si>
    <t>Share of results of Associates</t>
  </si>
  <si>
    <t>Shareholders' equity</t>
  </si>
  <si>
    <t>Others</t>
  </si>
  <si>
    <t>15</t>
  </si>
  <si>
    <t>16</t>
  </si>
  <si>
    <t xml:space="preserve">RM'000 </t>
  </si>
  <si>
    <t xml:space="preserve">Share </t>
  </si>
  <si>
    <t xml:space="preserve">Capital </t>
  </si>
  <si>
    <t xml:space="preserve">Premium </t>
  </si>
  <si>
    <t xml:space="preserve">Reserve </t>
  </si>
  <si>
    <t xml:space="preserve">Reserves </t>
  </si>
  <si>
    <t xml:space="preserve">Total </t>
  </si>
  <si>
    <t>(b)</t>
  </si>
  <si>
    <t>The Group has, in the normal course of business, entered into future delivery contracts for latex and crude palm oil. (Accounting policy - pending)</t>
  </si>
  <si>
    <t>Quoted Securities</t>
  </si>
  <si>
    <t>Earnings Per Share</t>
  </si>
  <si>
    <t>Changes in Group Composition</t>
  </si>
  <si>
    <t>Status of Corporate Proposal</t>
  </si>
  <si>
    <t>Group Borrowings and Debt Securities</t>
  </si>
  <si>
    <t>Off Balance Sheet Financial Instruments</t>
  </si>
  <si>
    <t>Trading</t>
  </si>
  <si>
    <t>Group total sales</t>
  </si>
  <si>
    <t>Inter-segment sales</t>
  </si>
  <si>
    <t>External sales</t>
  </si>
  <si>
    <t>Result</t>
  </si>
  <si>
    <t>Segment information for the cumulative period is presented in respect of the Group's business segments as follows:</t>
  </si>
  <si>
    <t>13.</t>
  </si>
  <si>
    <t>The audit report of the preceding audited financial statements was not qualified.</t>
  </si>
  <si>
    <t>Interest expense</t>
  </si>
  <si>
    <t xml:space="preserve">Segment result </t>
  </si>
  <si>
    <t xml:space="preserve">Share of result of </t>
  </si>
  <si>
    <t>Current Period</t>
  </si>
  <si>
    <t>Cumulative Period</t>
  </si>
  <si>
    <t>UNAUDITED CONDENSED CONSOLIDATED STATEMENT OF CHANGES IN EQUITY</t>
  </si>
  <si>
    <t>Elim'n</t>
  </si>
  <si>
    <t>Trade and other payables</t>
  </si>
  <si>
    <t>Period</t>
  </si>
  <si>
    <t>Cumulative</t>
  </si>
  <si>
    <t>Operating Activities</t>
  </si>
  <si>
    <t xml:space="preserve">    - external</t>
  </si>
  <si>
    <t xml:space="preserve">    Associates</t>
  </si>
  <si>
    <t xml:space="preserve">For the quarter ended </t>
  </si>
  <si>
    <t>Basis of Preparation</t>
  </si>
  <si>
    <t>UNAUDITED CONDENSED CONSOLIDATED CASH FLOW STATEMENT</t>
  </si>
  <si>
    <t>Deposits, cash and bank balances</t>
  </si>
  <si>
    <t>Overdrafts</t>
  </si>
  <si>
    <t>There has been no revaluation of property, plant and equipment during the current quarter.</t>
  </si>
  <si>
    <t>The interim financial statements are unaudited and have been prepared in compliance with the requirements of FRS 134: Interim Financial Reporting and paragraph 9.22 of the Listing Requirements of Bursa Malaysia Securities Berhad, and should be read in conjunction with the Group's audited financial statements for the year ended 31 December 2006.</t>
  </si>
  <si>
    <t>FRS 117 Leases</t>
  </si>
  <si>
    <t>FRS 124 Related Party Disclosures</t>
  </si>
  <si>
    <t>Previously Stated</t>
  </si>
  <si>
    <t>FRS 117</t>
  </si>
  <si>
    <t>Restated</t>
  </si>
  <si>
    <t>Property, plant &amp; equipment</t>
  </si>
  <si>
    <t>Prepaid  land lease payments</t>
  </si>
  <si>
    <t xml:space="preserve">Net gains not recognised in </t>
  </si>
  <si>
    <t>Balance at 1 January 2007</t>
  </si>
  <si>
    <t xml:space="preserve">*Share </t>
  </si>
  <si>
    <t xml:space="preserve">*Revaluation </t>
  </si>
  <si>
    <t>Denotes non distributable reserves.</t>
  </si>
  <si>
    <t xml:space="preserve">* </t>
  </si>
  <si>
    <t>Notes on variance in actual profit and shortfall in profit guarantee</t>
  </si>
  <si>
    <t>Profit before taxation</t>
  </si>
  <si>
    <t>Other investment result</t>
  </si>
  <si>
    <t>31 December</t>
  </si>
  <si>
    <t>A1.</t>
  </si>
  <si>
    <t>A2.</t>
  </si>
  <si>
    <t>A4.</t>
  </si>
  <si>
    <t>Unusual Items Due to Their Nature, Size or Incidence</t>
  </si>
  <si>
    <t>Long term borrowings</t>
  </si>
  <si>
    <t>Borrowings</t>
  </si>
  <si>
    <t>Deferred tax liabilities</t>
  </si>
  <si>
    <t>The disclosure requirements for explanatory notes for the variance of actual profit after tax and minority interests and shortfall in profit guarantee are not applicable.</t>
  </si>
  <si>
    <t>Weighted average number of ordinary shares in issue ('000)</t>
  </si>
  <si>
    <t>UNAUDITED CONDENSED CONSOLIDATED BALANCE SHEET</t>
  </si>
  <si>
    <t>Part B - Explanatory Notes Pursuant to Appendix 9B of the Listing Requirements of Bursa Malaysia</t>
  </si>
  <si>
    <t xml:space="preserve">NOTES </t>
  </si>
  <si>
    <t xml:space="preserve">  the income statement </t>
  </si>
  <si>
    <t>Other investment results</t>
  </si>
  <si>
    <t>Carrying Amount of Revalued Assets</t>
  </si>
  <si>
    <t>2006</t>
  </si>
  <si>
    <t>Minority</t>
  </si>
  <si>
    <t>Interests</t>
  </si>
  <si>
    <t>Equity</t>
  </si>
  <si>
    <t>Attributable to shareholders of Company</t>
  </si>
  <si>
    <t>Balance at 1 January 2006</t>
  </si>
  <si>
    <t>Attributable to:</t>
  </si>
  <si>
    <t>Shareholders of the Company</t>
  </si>
  <si>
    <t>ASSETS</t>
  </si>
  <si>
    <t>TOTAL ASSETS</t>
  </si>
  <si>
    <t>EQUITY AND LIABILITIES</t>
  </si>
  <si>
    <t>Equity attributable to equity holders of the Company</t>
  </si>
  <si>
    <t>Total liabilities</t>
  </si>
  <si>
    <t>TOTAL EQUITY AND LIABILITIES</t>
  </si>
  <si>
    <t>Audited</t>
  </si>
  <si>
    <t>2007</t>
  </si>
  <si>
    <t>Foreign exchange translation difference</t>
  </si>
  <si>
    <t>Tax paid less refund</t>
  </si>
  <si>
    <t>Changes in Accounting Policies</t>
  </si>
  <si>
    <t>31.12.2006</t>
  </si>
  <si>
    <t>Net assets per share attributable to ordinary equity holders of the parent - RM</t>
  </si>
  <si>
    <t>Issue of shares by Subsidiary</t>
  </si>
  <si>
    <t>to Minority Interest</t>
  </si>
  <si>
    <t>As previously stated</t>
  </si>
  <si>
    <t>Effects of adopting FRS 140</t>
  </si>
  <si>
    <t>Part A - Explanatory Notes Pursuant to FRS 134</t>
  </si>
  <si>
    <t>The Unaudited Condensed Consolidated Balance Sheets should be read in conjunction with the Audited Financial Statements for the Year Ended 31 December 2006.</t>
  </si>
  <si>
    <t>The Unaudited Condensed Consolidated Income Statements should be read in conjunction with the Audited Financial Statements for the Year Ended 31 December 2006.</t>
  </si>
  <si>
    <t>The Unaudited Condensed Consolidated Statements of Changes of Equity should be read in conjunction with the Audited Financial Statements for the Year Ended 31 December 2006.</t>
  </si>
  <si>
    <t>The Unaudited Condensed Consolidated Cash Flow Statement should be read in conjunction with the Audited Financial Statements for the Year Ended 31 December 2006.</t>
  </si>
  <si>
    <t xml:space="preserve">Material Changes in Quarterly Results Compared to The Results of the Immediate  Preceding Quarter </t>
  </si>
  <si>
    <t xml:space="preserve">Performance Review </t>
  </si>
  <si>
    <t>Capital Commitments</t>
  </si>
  <si>
    <t xml:space="preserve">The accounting policies and method of computation adopted by the Group are consistent with those used in the preparation of the Y2006 Audited Financial Statements, except for the adoption of the following new/revised Financial Reporting Standards (FRS) effective for financial period beginning 1 January 2007.  </t>
  </si>
  <si>
    <t>Profit after taxation for the period</t>
  </si>
  <si>
    <t>Transfer during the period</t>
  </si>
  <si>
    <t>Reserve realised during the period</t>
  </si>
  <si>
    <t>Net increase/(decrease) in cash and cash equivalents</t>
  </si>
  <si>
    <t>Malaysian taxation based on profit for the period:</t>
  </si>
  <si>
    <t>(formerly known as PSC Industries Berhad)</t>
  </si>
  <si>
    <t>*Exchange</t>
  </si>
  <si>
    <t>Fluctuation</t>
  </si>
  <si>
    <t>Loss)</t>
  </si>
  <si>
    <t>Retained  Profit</t>
  </si>
  <si>
    <t xml:space="preserve"> /(Accumulated</t>
  </si>
  <si>
    <t>Net loss for the period</t>
  </si>
  <si>
    <t>Boustead Heavy Industries Corporation Berhad (11106-V)</t>
  </si>
  <si>
    <t>Capital expenditure</t>
  </si>
  <si>
    <t>(formerly known as PSC Industries berhad)</t>
  </si>
  <si>
    <t>The business operations of the Group are not materially affected by any seasonal or cyclical factors.</t>
  </si>
  <si>
    <t>Rights Issue</t>
  </si>
  <si>
    <t xml:space="preserve">Net gain not recognised in </t>
  </si>
  <si>
    <t xml:space="preserve">Auditors' Report on Preceding Annual Financial Statements </t>
  </si>
  <si>
    <t>Except as disclosed in A4, there were no other issuances and repayment of debt and equity securities, share buybacks, share cancellations, shares held as treasury shares and resale of treasury shares in the current financial period.</t>
  </si>
  <si>
    <t>There were no other material changes in the composition of the Group during the period under review.</t>
  </si>
  <si>
    <t xml:space="preserve">Changes in Contingent Liabilities </t>
  </si>
  <si>
    <t xml:space="preserve"> - Under-provision of prior year</t>
  </si>
  <si>
    <t>Non-Malaysian taxation based on profit for the period:</t>
  </si>
  <si>
    <t>Utilisation of proceeds raised from corporate proposals</t>
  </si>
  <si>
    <t>Purpose</t>
  </si>
  <si>
    <t>Intended</t>
  </si>
  <si>
    <t>for utilisation</t>
  </si>
  <si>
    <t>time frame</t>
  </si>
  <si>
    <t>Actual</t>
  </si>
  <si>
    <t>Utilisation</t>
  </si>
  <si>
    <t>Proposed</t>
  </si>
  <si>
    <t>Working capital</t>
  </si>
  <si>
    <t>Estimated expenses</t>
  </si>
  <si>
    <t>6 months from completion of proposals</t>
  </si>
  <si>
    <t>3 months from completion of proposals</t>
  </si>
  <si>
    <t>Long Term Borrowings (Secured)</t>
  </si>
  <si>
    <t xml:space="preserve"> - Hire Purchase and finance lease liabilities</t>
  </si>
  <si>
    <t>Company</t>
  </si>
  <si>
    <t>Amount</t>
  </si>
  <si>
    <t>Remark</t>
  </si>
  <si>
    <t xml:space="preserve">Boustead Penang </t>
  </si>
  <si>
    <t xml:space="preserve">    Shipyard Sdn  Bhd</t>
  </si>
  <si>
    <t>Pending hearing</t>
  </si>
  <si>
    <t>B24</t>
  </si>
  <si>
    <t>B25</t>
  </si>
  <si>
    <t>B26</t>
  </si>
  <si>
    <t>B27</t>
  </si>
  <si>
    <t>B28</t>
  </si>
  <si>
    <t>B29</t>
  </si>
  <si>
    <t>Waiver by financial institutions pursuant to  Restructuring Scheme</t>
  </si>
  <si>
    <t>There were no purchases or disposals of quoted securities for the period under review.</t>
  </si>
  <si>
    <t>There were no changes in material litigation, including the status of pending material litigation since the last annual balance sheet as at 31 December 2006, except as follows:-</t>
  </si>
  <si>
    <t>B30</t>
  </si>
  <si>
    <t>Prior Year adjustments</t>
  </si>
  <si>
    <t>The prior year adjustment is in respect of the following:-</t>
  </si>
  <si>
    <t>At 1 January 2007</t>
  </si>
  <si>
    <t>Losses</t>
  </si>
  <si>
    <t>Prior year adjustment</t>
  </si>
  <si>
    <t>Balance at 1 January 2007 (restated)</t>
  </si>
  <si>
    <t>Rights issue</t>
  </si>
  <si>
    <t xml:space="preserve">Cash and cash equivalent at beginning of period </t>
  </si>
  <si>
    <t>At 1 January 2007 (restated)</t>
  </si>
  <si>
    <t>At 1 January 2006</t>
  </si>
  <si>
    <t>At 1 January 2006 (restated)</t>
  </si>
  <si>
    <t>Balance at 1 January 2006 (restated)</t>
  </si>
  <si>
    <t>As previously stated as at</t>
  </si>
  <si>
    <t>31 December 2005</t>
  </si>
  <si>
    <t>- the effect of share capital reduction and consolidation, share premium account cancellation, share issued to financial instituition and rights issue as stated in</t>
  </si>
  <si>
    <t xml:space="preserve">  statement of changes in equity.</t>
  </si>
  <si>
    <t xml:space="preserve">Tetuan Thanggaya </t>
  </si>
  <si>
    <t xml:space="preserve">    Khoo &amp; Co.</t>
  </si>
  <si>
    <t>(c)</t>
  </si>
  <si>
    <t>Prior year adjustment as described in Note B30.</t>
  </si>
  <si>
    <t>For the quarter ended 31 December 2007</t>
  </si>
  <si>
    <t>31 December 2007</t>
  </si>
  <si>
    <t>Balance at 31 December  2006</t>
  </si>
  <si>
    <t>Restated at 31 December 2006</t>
  </si>
  <si>
    <t>Balance at 31 December 2007</t>
  </si>
  <si>
    <t>Notes to the Interim Financial Report for the Quarter Ended 31 December 2007</t>
  </si>
  <si>
    <t>Changes in accounting policies described in Note A2 .</t>
  </si>
  <si>
    <t>Authorised and contracted</t>
  </si>
  <si>
    <t>The Group has the following commitments as at 31 December 2007:</t>
  </si>
  <si>
    <t>As at 31 December 2007</t>
  </si>
  <si>
    <t>Sedap Development Sdn Bhd</t>
  </si>
  <si>
    <t>Berhad</t>
  </si>
  <si>
    <t xml:space="preserve">Malayan Banking </t>
  </si>
  <si>
    <t>31.12.2007</t>
  </si>
  <si>
    <t>Total group borrowings as at 31 December 2007 are as follows:-</t>
  </si>
  <si>
    <t>Deferred tax assets</t>
  </si>
  <si>
    <t>Dividends paid to minority interests</t>
  </si>
  <si>
    <t>On 11 September 2007, the Group dissolved Penang Shipbuilding and Construction (UK) Limited in accordance with the provisions of Section 652 of the Companies Act, 1985 of the United Kingdom.</t>
  </si>
  <si>
    <t>Prospect for the next financial year</t>
  </si>
  <si>
    <t>The Group does not have any off balance sheet financial instruments as at 31 December 2007.</t>
  </si>
  <si>
    <t xml:space="preserve">(a) </t>
  </si>
  <si>
    <t>Effects on Consolidated Balance Sheets</t>
  </si>
  <si>
    <t xml:space="preserve">Investment </t>
  </si>
  <si>
    <t>Other</t>
  </si>
  <si>
    <t>Accumulated</t>
  </si>
  <si>
    <t>in Associates</t>
  </si>
  <si>
    <t>Investment</t>
  </si>
  <si>
    <t>Effects of prior year adjustments</t>
  </si>
  <si>
    <t xml:space="preserve">   - Reclassification from  </t>
  </si>
  <si>
    <t xml:space="preserve">        Investment in Associates</t>
  </si>
  <si>
    <t xml:space="preserve">          to Other Investments</t>
  </si>
  <si>
    <t xml:space="preserve">   - Cumulative share of post acquisition</t>
  </si>
  <si>
    <t xml:space="preserve">        losses in associates</t>
  </si>
  <si>
    <t xml:space="preserve">   - Reclassfication from  </t>
  </si>
  <si>
    <t>Effects on consolidated net profits and earnings per share in prior year</t>
  </si>
  <si>
    <t>Comparative amounts as at 31 December 2006, have been restated as follows:</t>
  </si>
  <si>
    <t>Previously</t>
  </si>
  <si>
    <t>Stated</t>
  </si>
  <si>
    <t>Adjustments</t>
  </si>
  <si>
    <t>Group</t>
  </si>
  <si>
    <t>Investment in associates</t>
  </si>
  <si>
    <t xml:space="preserve">   - Unquoted shares, at cost</t>
  </si>
  <si>
    <t>Other investment</t>
  </si>
  <si>
    <t>Capital reduction</t>
  </si>
  <si>
    <t xml:space="preserve">  debts settlement</t>
  </si>
  <si>
    <t>Rights Issue 2:1</t>
  </si>
  <si>
    <t>Share premium cancelled</t>
  </si>
  <si>
    <t xml:space="preserve">There was no dividend paid for the curent financial quarter ended 31 December 2007.                             </t>
  </si>
  <si>
    <t>Auction fixed on 5 May 2008 at reserve price of RM8.5 million</t>
  </si>
  <si>
    <t>-all the loans with the financial instituitions have been settled via restructuring scheme.</t>
  </si>
  <si>
    <t>-the following cases are pending.</t>
  </si>
  <si>
    <t>Provision of services and maintenance of equipment</t>
  </si>
  <si>
    <t>Heavy engineering</t>
  </si>
  <si>
    <t>Waiver by financial institutions pursuant</t>
  </si>
  <si>
    <t xml:space="preserve"> to Restructuring Scheme</t>
  </si>
  <si>
    <t xml:space="preserve">Following from the completion of the restructuring scheme on 10 August 2007 </t>
  </si>
  <si>
    <t>Secured</t>
  </si>
  <si>
    <t xml:space="preserve">Short term borrowings </t>
  </si>
  <si>
    <t xml:space="preserve"> - Revolving Credit</t>
  </si>
  <si>
    <t>Unsecured</t>
  </si>
  <si>
    <t>- Bankers' acceptance</t>
  </si>
  <si>
    <t>- Trade financing facilities</t>
  </si>
  <si>
    <t>Disposal of property plant &amp; equipment</t>
  </si>
  <si>
    <t xml:space="preserve">Additional investments in Subsidiary </t>
  </si>
  <si>
    <t>Waiver/(repayment) of  borrowings</t>
  </si>
  <si>
    <t>Net cash from operating activities</t>
  </si>
  <si>
    <t>Net cash generated from/(used in) financing activities</t>
  </si>
  <si>
    <t xml:space="preserve">       Creditor</t>
  </si>
  <si>
    <t>Prior Year adjustments (cont'd)</t>
  </si>
  <si>
    <t>Prior to 1 January 2007, leasehold land held for own use was classified as property, plant and equipment and was stated at cost less accumulated depreciation and impairment losses.  The adoption of the revised FRS 117 has resulted in a change in the accounting policy relating to the classification of leases of land and buildings.   Leasehold land held for own use is now classified as operating lease and where necessary the minimum lease payments or the up-front payments made are allocated between land and the building elements in proportion to the fair values for leasehold interests in the land element and building element of the lease at the inception of the lease.  The up-front payment represents prepaid lease payments and are amortised on a straight line basis over the lease term.</t>
  </si>
  <si>
    <t xml:space="preserve">There were no material subsequent events  that will materially affect the financial statements of the financial period under review. </t>
  </si>
  <si>
    <t>The Management regard Boustead Naval Shipyard Sdn Bhd as an associate with effect from 10 August 2007. Previously, Management had regarded Boustead Naval Shipyard Sdn Bhd as an investment as described in Note B30.</t>
  </si>
  <si>
    <t>The Company is financially stronger with negligible gearing and going forward we expect contributions from business operations to be profitable.</t>
  </si>
  <si>
    <t>There were no  sales of unquoted investments and properties for the period under review.</t>
  </si>
  <si>
    <t>There were no corporate proposals announced and there are none pending completion.</t>
  </si>
  <si>
    <t>The Group's effective tax rate for the current quarter and financial year-to-date is lower than the statutory rate of tax applicable mainly due to the availability of unutilised tax losses, unabsorbed capital allowances  and recognition of deferred tax asset.</t>
  </si>
  <si>
    <r>
      <t xml:space="preserve">Amendment to FRS 119 </t>
    </r>
    <r>
      <rPr>
        <sz val="14"/>
        <rFont val="Times New Roman"/>
        <family val="1"/>
      </rPr>
      <t>2004</t>
    </r>
    <r>
      <rPr>
        <sz val="18"/>
        <rFont val="Times New Roman"/>
        <family val="1"/>
      </rPr>
      <t>, Employee Benefits-Actuarial  Gains and Losses, Group Plans and Disclosure.</t>
    </r>
  </si>
  <si>
    <r>
      <t xml:space="preserve">The adoption of Amendment to FRSs 119 </t>
    </r>
    <r>
      <rPr>
        <sz val="14"/>
        <rFont val="Times New Roman"/>
        <family val="1"/>
      </rPr>
      <t>2004</t>
    </r>
    <r>
      <rPr>
        <sz val="18"/>
        <rFont val="Times New Roman"/>
        <family val="0"/>
      </rPr>
      <t xml:space="preserve"> and 124 does not have significant financial impact on the Group.  </t>
    </r>
  </si>
  <si>
    <t>The term loan in the current year is denominated in US Dollars (USD14,047). All other borrowings are denominated in Ringgit Malaysia.</t>
  </si>
  <si>
    <t>Note: The corresponding  period was restated.</t>
  </si>
  <si>
    <t>As at the year end, our strong earnings have allowed us to reduce the past years’ accumulated losses, resulting in a positive shareholders’ funds position.  Our financial condition is considerably improved with minimal debt, and we are in a net cash positive position.</t>
  </si>
  <si>
    <t>On 19 July 2007, the corporate guarantee agreement in relation to the Company's guarantee to financial institution on behalf of an associate company for RM 260 million has been returned to the Company.</t>
  </si>
  <si>
    <t>(a) Prior year adjustment</t>
  </si>
  <si>
    <t>(b) Exercise of significant influence during the year</t>
  </si>
  <si>
    <t xml:space="preserve">Other than the above, the status of the contingent liabilities  disclosed in the 2006 Annual Report remains unchanged.No other contingent liability has arisen since the financial year end. </t>
  </si>
  <si>
    <t>For profit/(loss) for the year</t>
  </si>
  <si>
    <t>Basic earnings/(loss) per share for:</t>
  </si>
  <si>
    <t>sen</t>
  </si>
  <si>
    <t>Basic earnings/(loss)  per share attributable to equity holders of the  Company (sen)</t>
  </si>
  <si>
    <t xml:space="preserve">Profit before taxation  </t>
  </si>
  <si>
    <t>Income tax benefit/(expense)</t>
  </si>
  <si>
    <t>Notes: The corresponding  periods were restated.</t>
  </si>
  <si>
    <t>Investment Properties</t>
  </si>
  <si>
    <t>Other operations</t>
  </si>
  <si>
    <t xml:space="preserve">The BHIC Group recorded sharply improved results with turnover of RM117.1 million and profit before non recurring item (waiver  by financial institutions pursuant to Restructuring Scheme) and tax of RM82.1 million for the financial year ended 31 December 2007, compared to revenue of RM80.5 million and a loss before tax of RM89.9 million in the previous year.
</t>
  </si>
  <si>
    <t>pursuant to Restructuring Scheme)</t>
  </si>
  <si>
    <t xml:space="preserve">Profit/(loss) before excluding not recurring item (waiver by financial institutions </t>
  </si>
  <si>
    <t xml:space="preserve">Profit for the year </t>
  </si>
  <si>
    <t>Dilution in equity interest</t>
  </si>
  <si>
    <t>A3.</t>
  </si>
  <si>
    <t>Comments about Seasonal or Cyclical Factors</t>
  </si>
  <si>
    <t>A5.</t>
  </si>
  <si>
    <t>Change in Estimates</t>
  </si>
  <si>
    <t>A9.</t>
  </si>
  <si>
    <t>A10</t>
  </si>
  <si>
    <t>B14.</t>
  </si>
  <si>
    <t>B17</t>
  </si>
  <si>
    <t>B18.</t>
  </si>
  <si>
    <t>B23</t>
  </si>
  <si>
    <t xml:space="preserve"> Receivables</t>
  </si>
  <si>
    <t>Cash and bank balances</t>
  </si>
  <si>
    <t>Non current assers held for sale</t>
  </si>
  <si>
    <t>Total equity</t>
  </si>
  <si>
    <t>Non current liablities</t>
  </si>
  <si>
    <t>- waiver by financial instituitions of RM392.8 million as stated in consolidated income statements.</t>
  </si>
  <si>
    <t>Loss before taxation</t>
  </si>
  <si>
    <t>The improvement in the current quarter,  is mainly due to better contribution from its ongoing  businesses and share of profit of associate .</t>
  </si>
  <si>
    <t xml:space="preserve">Profit/(loss) before excluding non recurring item (waiver by financial institutions </t>
  </si>
  <si>
    <t xml:space="preserve">      Investment in Associates</t>
  </si>
  <si>
    <t xml:space="preserve">      to Other Investments</t>
  </si>
  <si>
    <t>Net profit/(loss) for the period</t>
  </si>
  <si>
    <t>Financing Activities</t>
  </si>
  <si>
    <t>The turnaround is mainly due to a marked improvement in the contribution  from ongoing businesses and the share of profit of associate companies. The non recurring item of RM392.8 million were due to the waiver of interest and principal outstanding from financial institutions arising from the corporate restructuring.</t>
  </si>
  <si>
    <t>For profit/(loss) excluding waiver by financial institutions pursuant to Restructuring Scheme</t>
  </si>
  <si>
    <t>Basic for profit/(loss) for the year</t>
  </si>
  <si>
    <t xml:space="preserve">For profit/(loss) for the period </t>
  </si>
  <si>
    <t>Analysis of Cash and Cash Equivalents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</si>
</sst>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00_);\(&quot;RM&quot;#,##0.00\)"/>
    <numFmt numFmtId="179" formatCode="_(&quot;RM&quot;* #,##0_);_(&quot;RM&quot;* \(#,##0\);_(&quot;RM&quot;* &quot;-&quot;_);_(@_)"/>
    <numFmt numFmtId="180" formatCode="_(&quot;RM&quot;* #,##0.00_);_(&quot;RM&quot;* \(#,##0.00\);_(&quot;RM&quot;* &quot;-&quot;??_);_(@_)"/>
    <numFmt numFmtId="181" formatCode="0.0%"/>
    <numFmt numFmtId="182" formatCode="#,##0.0_);\(#,##0.0\)"/>
    <numFmt numFmtId="183" formatCode="_(* #,##0_);_(* \(#,##0\);_(* &quot;-&quot;??_);_(@_)"/>
    <numFmt numFmtId="184" formatCode="_(* #,##0.0_);_(* \(#,##0.0\);_(* &quot;-&quot;??_);_(@_)"/>
    <numFmt numFmtId="185" formatCode="dd/mmm/yyyy"/>
    <numFmt numFmtId="186" formatCode="#,##0;\(#,##0\)"/>
    <numFmt numFmtId="187" formatCode="0.0"/>
    <numFmt numFmtId="188" formatCode="#,##0.0;\-#,##0.0"/>
    <numFmt numFmtId="189" formatCode="0.000"/>
    <numFmt numFmtId="190" formatCode="_(* #,##0.000_);_(* \(#,##0.000\);_(* &quot;-&quot;??_);_(@_)"/>
    <numFmt numFmtId="191" formatCode="[$-409]mmm\-yy;@"/>
    <numFmt numFmtId="192" formatCode="&quot;Yes&quot;;&quot;Yes&quot;;&quot;No&quot;"/>
    <numFmt numFmtId="193" formatCode="&quot;True&quot;;&quot;True&quot;;&quot;False&quot;"/>
    <numFmt numFmtId="194" formatCode="&quot;On&quot;;&quot;On&quot;;&quot;Off&quot;"/>
    <numFmt numFmtId="195" formatCode="[$€-2]\ #,##0.00_);[Red]\([$€-2]\ #,##0.00\)"/>
    <numFmt numFmtId="196" formatCode="_(* #,##0,_);_(* \(#,##0,\);_(* &quot;-&quot;_);_(@_)"/>
    <numFmt numFmtId="197" formatCode="#,##0\ ;[Red]\(#,##0\);&quot;  -     &quot;"/>
  </numFmts>
  <fonts count="35">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sz val="16"/>
      <name val="Arial"/>
      <family val="0"/>
    </font>
    <font>
      <u val="single"/>
      <sz val="9"/>
      <color indexed="12"/>
      <name val="Arial"/>
      <family val="0"/>
    </font>
    <font>
      <u val="single"/>
      <sz val="9.6"/>
      <color indexed="36"/>
      <name val="Arial"/>
      <family val="0"/>
    </font>
    <font>
      <b/>
      <sz val="22"/>
      <color indexed="10"/>
      <name val="Times New Roman"/>
      <family val="1"/>
    </font>
    <font>
      <sz val="18"/>
      <name val="Times New Roman"/>
      <family val="1"/>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u val="single"/>
      <sz val="16"/>
      <name val="Times New Roman"/>
      <family val="1"/>
    </font>
    <font>
      <sz val="15"/>
      <name val="Times New Roman"/>
      <family val="0"/>
    </font>
    <font>
      <b/>
      <sz val="15"/>
      <name val="Times New Roman"/>
      <family val="1"/>
    </font>
    <font>
      <b/>
      <sz val="18"/>
      <name val="Arial"/>
      <family val="0"/>
    </font>
    <font>
      <b/>
      <i/>
      <sz val="18"/>
      <name val="Arial"/>
      <family val="0"/>
    </font>
    <font>
      <i/>
      <sz val="12"/>
      <name val="Times New Roman"/>
      <family val="1"/>
    </font>
    <font>
      <sz val="18"/>
      <color indexed="10"/>
      <name val="Times New Roman"/>
      <family val="1"/>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0" fontId="4" fillId="0"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80" fontId="4" fillId="0" borderId="0" applyFont="0" applyFill="0" applyBorder="0" applyAlignment="0" applyProtection="0"/>
    <xf numFmtId="179"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7" fontId="0" fillId="2" borderId="0">
      <alignment/>
      <protection/>
    </xf>
    <xf numFmtId="37" fontId="4" fillId="0" borderId="0">
      <alignment/>
      <protection/>
    </xf>
    <xf numFmtId="0" fontId="4" fillId="0" borderId="0">
      <alignment/>
      <protection/>
    </xf>
    <xf numFmtId="9" fontId="4" fillId="0" borderId="0" applyFont="0" applyFill="0" applyBorder="0" applyAlignment="0" applyProtection="0"/>
  </cellStyleXfs>
  <cellXfs count="552">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8" fillId="0" borderId="0" xfId="0" applyNumberFormat="1" applyFont="1" applyFill="1" applyAlignment="1">
      <alignment horizontal="center"/>
    </xf>
    <xf numFmtId="37" fontId="20" fillId="0" borderId="0" xfId="0" applyNumberFormat="1" applyFont="1" applyFill="1" applyAlignment="1">
      <alignment horizontal="justify" wrapText="1"/>
    </xf>
    <xf numFmtId="38" fontId="12" fillId="0" borderId="0" xfId="0" applyNumberFormat="1" applyFont="1" applyFill="1" applyAlignment="1">
      <alignment/>
    </xf>
    <xf numFmtId="37" fontId="17" fillId="0" borderId="0" xfId="0" applyNumberFormat="1" applyFont="1" applyFill="1" applyAlignment="1">
      <alignment/>
    </xf>
    <xf numFmtId="37" fontId="18" fillId="0" borderId="0" xfId="0" applyNumberFormat="1" applyFont="1" applyFill="1" applyAlignment="1">
      <alignment/>
    </xf>
    <xf numFmtId="37" fontId="5" fillId="0" borderId="0" xfId="0" applyNumberFormat="1" applyFont="1" applyFill="1" applyAlignment="1">
      <alignment/>
    </xf>
    <xf numFmtId="37" fontId="17" fillId="0" borderId="0" xfId="0" applyNumberFormat="1" applyFont="1" applyFill="1" applyBorder="1" applyAlignment="1">
      <alignment/>
    </xf>
    <xf numFmtId="37" fontId="17" fillId="0" borderId="0" xfId="0" applyNumberFormat="1" applyFont="1" applyFill="1" applyAlignment="1">
      <alignment vertical="center"/>
    </xf>
    <xf numFmtId="37" fontId="17" fillId="0" borderId="0" xfId="0" applyNumberFormat="1" applyFont="1" applyFill="1" applyAlignment="1">
      <alignment wrapText="1"/>
    </xf>
    <xf numFmtId="37" fontId="5" fillId="0" borderId="0" xfId="0" applyNumberFormat="1" applyFont="1" applyFill="1" applyAlignment="1">
      <alignment vertical="center"/>
    </xf>
    <xf numFmtId="37" fontId="17" fillId="0" borderId="0" xfId="0" applyNumberFormat="1" applyFont="1" applyFill="1" applyBorder="1" applyAlignment="1">
      <alignment vertical="center"/>
    </xf>
    <xf numFmtId="37" fontId="17" fillId="0" borderId="0" xfId="0" applyNumberFormat="1" applyFont="1" applyFill="1" applyAlignment="1" quotePrefix="1">
      <alignment/>
    </xf>
    <xf numFmtId="37" fontId="17" fillId="0" borderId="0" xfId="0" applyNumberFormat="1" applyFont="1" applyFill="1" applyAlignment="1">
      <alignment horizontal="justify"/>
    </xf>
    <xf numFmtId="37" fontId="17" fillId="0" borderId="0" xfId="0" applyNumberFormat="1" applyFont="1" applyFill="1" applyAlignment="1">
      <alignment horizontal="justify" wrapText="1"/>
    </xf>
    <xf numFmtId="37" fontId="5" fillId="0" borderId="0" xfId="0" applyNumberFormat="1" applyFont="1" applyFill="1" applyAlignment="1">
      <alignment horizontal="right"/>
    </xf>
    <xf numFmtId="37" fontId="17" fillId="0" borderId="0" xfId="0" applyNumberFormat="1" applyFont="1" applyFill="1" applyAlignment="1">
      <alignment/>
    </xf>
    <xf numFmtId="37" fontId="17" fillId="0" borderId="0" xfId="0" applyNumberFormat="1" applyFont="1" applyFill="1" applyBorder="1" applyAlignment="1">
      <alignment/>
    </xf>
    <xf numFmtId="37" fontId="24" fillId="0" borderId="0" xfId="0" applyNumberFormat="1" applyFont="1" applyFill="1" applyAlignment="1">
      <alignment horizontal="center"/>
    </xf>
    <xf numFmtId="37" fontId="24" fillId="0" borderId="0" xfId="0" applyNumberFormat="1" applyFont="1" applyFill="1" applyAlignment="1">
      <alignment horizontal="right"/>
    </xf>
    <xf numFmtId="37" fontId="25" fillId="0" borderId="0" xfId="0" applyNumberFormat="1" applyFont="1" applyFill="1" applyAlignment="1">
      <alignment/>
    </xf>
    <xf numFmtId="185" fontId="23" fillId="0" borderId="0" xfId="0" applyNumberFormat="1" applyFont="1" applyFill="1" applyAlignment="1" quotePrefix="1">
      <alignment horizontal="center"/>
    </xf>
    <xf numFmtId="37" fontId="26" fillId="0" borderId="0" xfId="0" applyNumberFormat="1" applyFont="1" applyFill="1" applyAlignment="1">
      <alignment horizontal="center"/>
    </xf>
    <xf numFmtId="37" fontId="27" fillId="0" borderId="0" xfId="0" applyNumberFormat="1" applyFont="1" applyFill="1" applyAlignment="1">
      <alignment/>
    </xf>
    <xf numFmtId="37" fontId="5" fillId="0" borderId="0" xfId="0" applyNumberFormat="1" applyFont="1" applyFill="1" applyAlignment="1">
      <alignment horizontal="justify" vertical="center" wrapText="1"/>
    </xf>
    <xf numFmtId="37" fontId="17" fillId="0" borderId="1" xfId="0" applyNumberFormat="1" applyFont="1" applyFill="1" applyBorder="1" applyAlignment="1">
      <alignment/>
    </xf>
    <xf numFmtId="185" fontId="23" fillId="0" borderId="0" xfId="0" applyNumberFormat="1" applyFont="1" applyFill="1" applyBorder="1" applyAlignment="1" quotePrefix="1">
      <alignment horizontal="right"/>
    </xf>
    <xf numFmtId="37" fontId="17" fillId="0" borderId="0" xfId="0" applyNumberFormat="1" applyFont="1" applyFill="1" applyAlignment="1">
      <alignment horizontal="center"/>
    </xf>
    <xf numFmtId="37" fontId="20" fillId="0" borderId="0" xfId="0" applyNumberFormat="1" applyFont="1" applyFill="1" applyAlignment="1">
      <alignment horizontal="center"/>
    </xf>
    <xf numFmtId="185" fontId="20" fillId="0" borderId="0" xfId="0" applyNumberFormat="1" applyFont="1" applyFill="1" applyAlignment="1" quotePrefix="1">
      <alignment horizontal="center"/>
    </xf>
    <xf numFmtId="1" fontId="20" fillId="0" borderId="0" xfId="0" applyNumberFormat="1" applyFont="1" applyFill="1" applyBorder="1" applyAlignment="1" applyProtection="1">
      <alignment horizontal="left"/>
      <protection locked="0"/>
    </xf>
    <xf numFmtId="1" fontId="17" fillId="0" borderId="0" xfId="0" applyNumberFormat="1" applyFont="1" applyFill="1" applyBorder="1" applyAlignment="1" applyProtection="1">
      <alignment horizontal="left"/>
      <protection locked="0"/>
    </xf>
    <xf numFmtId="37" fontId="17" fillId="0" borderId="0" xfId="0" applyNumberFormat="1" applyFont="1" applyFill="1" applyAlignment="1">
      <alignment horizontal="center" vertical="center"/>
    </xf>
    <xf numFmtId="37" fontId="20" fillId="0" borderId="0" xfId="0" applyNumberFormat="1" applyFont="1" applyFill="1" applyAlignment="1">
      <alignment horizontal="center" vertical="center"/>
    </xf>
    <xf numFmtId="1" fontId="20" fillId="0" borderId="0" xfId="0" applyNumberFormat="1" applyFont="1" applyFill="1" applyBorder="1" applyAlignment="1" applyProtection="1">
      <alignment horizontal="left" vertical="center"/>
      <protection locked="0"/>
    </xf>
    <xf numFmtId="1" fontId="17" fillId="0" borderId="0" xfId="0" applyNumberFormat="1" applyFont="1" applyFill="1" applyBorder="1" applyAlignment="1" applyProtection="1">
      <alignment horizontal="left" vertical="center"/>
      <protection locked="0"/>
    </xf>
    <xf numFmtId="183" fontId="17" fillId="0" borderId="0" xfId="0" applyNumberFormat="1" applyFont="1" applyFill="1" applyAlignment="1">
      <alignment/>
    </xf>
    <xf numFmtId="186" fontId="20" fillId="0" borderId="0" xfId="0" applyNumberFormat="1" applyFont="1" applyFill="1" applyBorder="1" applyAlignment="1" applyProtection="1">
      <alignment vertical="center"/>
      <protection locked="0"/>
    </xf>
    <xf numFmtId="186" fontId="20" fillId="0" borderId="0" xfId="0" applyNumberFormat="1" applyFont="1" applyFill="1" applyBorder="1" applyAlignment="1" applyProtection="1">
      <alignment/>
      <protection locked="0"/>
    </xf>
    <xf numFmtId="37" fontId="20" fillId="0" borderId="0" xfId="0" applyNumberFormat="1" applyFont="1" applyFill="1" applyAlignment="1">
      <alignment vertical="center"/>
    </xf>
    <xf numFmtId="183" fontId="20" fillId="0" borderId="0" xfId="15" applyNumberFormat="1" applyFont="1" applyFill="1" applyBorder="1" applyAlignment="1">
      <alignment/>
    </xf>
    <xf numFmtId="183" fontId="17" fillId="0" borderId="0" xfId="15" applyNumberFormat="1" applyFont="1" applyFill="1" applyBorder="1" applyAlignment="1">
      <alignment horizontal="right"/>
    </xf>
    <xf numFmtId="37" fontId="5" fillId="0" borderId="0" xfId="0" applyNumberFormat="1" applyFont="1" applyFill="1" applyAlignment="1">
      <alignment horizontal="left"/>
    </xf>
    <xf numFmtId="37" fontId="23" fillId="0" borderId="1" xfId="0" applyNumberFormat="1" applyFont="1" applyFill="1" applyBorder="1" applyAlignment="1">
      <alignment horizontal="center"/>
    </xf>
    <xf numFmtId="37" fontId="5" fillId="0" borderId="1" xfId="0" applyNumberFormat="1" applyFont="1" applyFill="1" applyBorder="1" applyAlignment="1">
      <alignment horizontal="left"/>
    </xf>
    <xf numFmtId="37" fontId="5" fillId="0" borderId="0" xfId="0" applyNumberFormat="1" applyFont="1" applyFill="1" applyBorder="1" applyAlignment="1">
      <alignment horizontal="left"/>
    </xf>
    <xf numFmtId="37" fontId="20" fillId="0" borderId="1" xfId="0" applyNumberFormat="1" applyFont="1" applyFill="1" applyBorder="1" applyAlignment="1">
      <alignment/>
    </xf>
    <xf numFmtId="37" fontId="25" fillId="0" borderId="1" xfId="0" applyNumberFormat="1" applyFont="1" applyFill="1" applyBorder="1" applyAlignment="1">
      <alignment/>
    </xf>
    <xf numFmtId="38" fontId="12" fillId="0" borderId="0" xfId="0" applyNumberFormat="1" applyFont="1" applyFill="1" applyBorder="1" applyAlignment="1">
      <alignment/>
    </xf>
    <xf numFmtId="37" fontId="20" fillId="0" borderId="0" xfId="0" applyNumberFormat="1" applyFont="1" applyFill="1" applyAlignment="1">
      <alignment horizontal="left" vertical="center" wrapText="1"/>
    </xf>
    <xf numFmtId="171" fontId="18" fillId="0" borderId="1" xfId="15" applyFont="1" applyFill="1" applyBorder="1" applyAlignment="1">
      <alignment/>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7" fillId="0" borderId="0" xfId="21" applyNumberFormat="1" applyFont="1" applyFill="1">
      <alignment/>
      <protection/>
    </xf>
    <xf numFmtId="37" fontId="23" fillId="0" borderId="0" xfId="21" applyNumberFormat="1" applyFont="1" applyFill="1" applyAlignment="1">
      <alignment/>
      <protection/>
    </xf>
    <xf numFmtId="37" fontId="6" fillId="0" borderId="0" xfId="21" applyNumberFormat="1" applyFont="1" applyFill="1" applyAlignment="1">
      <alignment horizontal="right"/>
      <protection/>
    </xf>
    <xf numFmtId="37" fontId="20" fillId="0" borderId="1" xfId="21" applyNumberFormat="1" applyFont="1" applyFill="1" applyBorder="1" applyAlignment="1">
      <alignment/>
      <protection/>
    </xf>
    <xf numFmtId="37" fontId="17" fillId="0" borderId="1" xfId="21" applyNumberFormat="1" applyFont="1" applyFill="1" applyBorder="1">
      <alignment/>
      <protection/>
    </xf>
    <xf numFmtId="49" fontId="9" fillId="0" borderId="1" xfId="21" applyNumberFormat="1" applyFont="1" applyFill="1" applyBorder="1" applyAlignment="1" quotePrefix="1">
      <alignment/>
      <protection/>
    </xf>
    <xf numFmtId="49" fontId="9" fillId="0" borderId="0" xfId="21" applyNumberFormat="1" applyFont="1" applyFill="1" applyAlignment="1" quotePrefix="1">
      <alignment/>
      <protection/>
    </xf>
    <xf numFmtId="185" fontId="9" fillId="0" borderId="0" xfId="21" applyNumberFormat="1" applyFont="1" applyFill="1" applyAlignment="1">
      <alignment horizontal="center"/>
      <protection/>
    </xf>
    <xf numFmtId="185" fontId="9" fillId="0" borderId="2" xfId="21" applyNumberFormat="1" applyFont="1" applyFill="1" applyBorder="1" applyAlignment="1" quotePrefix="1">
      <alignment horizontal="center"/>
      <protection/>
    </xf>
    <xf numFmtId="185"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21" fillId="0" borderId="0" xfId="21" applyNumberFormat="1" applyFont="1" applyFill="1">
      <alignment/>
      <protection/>
    </xf>
    <xf numFmtId="37" fontId="18" fillId="0" borderId="0" xfId="21" applyNumberFormat="1" applyFont="1" applyFill="1">
      <alignment/>
      <protection/>
    </xf>
    <xf numFmtId="37" fontId="21"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18"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1"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1" fillId="0" borderId="3" xfId="21" applyNumberFormat="1" applyFont="1" applyFill="1" applyBorder="1">
      <alignment/>
      <protection/>
    </xf>
    <xf numFmtId="37" fontId="21" fillId="0" borderId="2" xfId="21" applyNumberFormat="1" applyFont="1" applyFill="1" applyBorder="1">
      <alignment/>
      <protection/>
    </xf>
    <xf numFmtId="37" fontId="17" fillId="0" borderId="0" xfId="21" applyNumberFormat="1" applyFont="1" applyFill="1" applyAlignment="1">
      <alignment horizontal="justify" vertical="center" wrapText="1"/>
      <protection/>
    </xf>
    <xf numFmtId="37" fontId="17" fillId="0" borderId="0" xfId="21" applyNumberFormat="1" applyFont="1" applyFill="1" applyBorder="1" applyAlignment="1">
      <alignment vertical="center" wrapText="1"/>
      <protection/>
    </xf>
    <xf numFmtId="37" fontId="8" fillId="0" borderId="4" xfId="21" applyNumberFormat="1" applyFont="1" applyFill="1" applyBorder="1" applyAlignment="1">
      <alignment vertical="center"/>
      <protection/>
    </xf>
    <xf numFmtId="37" fontId="17" fillId="0" borderId="0" xfId="21" applyNumberFormat="1" applyFont="1" applyFill="1" applyBorder="1">
      <alignment/>
      <protection/>
    </xf>
    <xf numFmtId="37" fontId="17" fillId="0" borderId="0" xfId="21" applyNumberFormat="1" applyFont="1" applyFill="1" applyAlignment="1">
      <alignment vertical="center"/>
      <protection/>
    </xf>
    <xf numFmtId="37" fontId="17" fillId="0" borderId="0" xfId="21" applyNumberFormat="1" applyFont="1" applyFill="1" applyBorder="1" applyAlignment="1">
      <alignment vertical="center"/>
      <protection/>
    </xf>
    <xf numFmtId="37" fontId="21" fillId="0" borderId="4" xfId="21" applyNumberFormat="1" applyFont="1" applyFill="1" applyBorder="1" applyAlignment="1">
      <alignment vertical="center"/>
      <protection/>
    </xf>
    <xf numFmtId="37" fontId="17" fillId="0" borderId="0" xfId="21" applyNumberFormat="1" applyFont="1" applyFill="1" applyAlignment="1">
      <alignment horizontal="justify" wrapText="1"/>
      <protection/>
    </xf>
    <xf numFmtId="37" fontId="17" fillId="0" borderId="0" xfId="21" applyNumberFormat="1" applyFont="1" applyFill="1" applyAlignment="1">
      <alignment wrapText="1"/>
      <protection/>
    </xf>
    <xf numFmtId="188" fontId="21" fillId="0" borderId="0" xfId="21" applyNumberFormat="1" applyFont="1" applyFill="1">
      <alignment/>
      <protection/>
    </xf>
    <xf numFmtId="37" fontId="20"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1" fillId="0" borderId="5" xfId="21" applyNumberFormat="1" applyFont="1" applyFill="1" applyBorder="1" applyAlignment="1">
      <alignment vertical="center"/>
      <protection/>
    </xf>
    <xf numFmtId="37" fontId="19" fillId="0" borderId="0" xfId="21" applyNumberFormat="1" applyFont="1" applyFill="1" applyBorder="1">
      <alignment/>
      <protection/>
    </xf>
    <xf numFmtId="37" fontId="0" fillId="2" borderId="0" xfId="21" applyNumberFormat="1" applyFont="1" applyAlignment="1">
      <alignment horizontal="justify" wrapText="1"/>
      <protection/>
    </xf>
    <xf numFmtId="37" fontId="17" fillId="0" borderId="0" xfId="21" applyNumberFormat="1" applyFont="1" applyFill="1" applyAlignment="1">
      <alignment vertical="center" wrapText="1"/>
      <protection/>
    </xf>
    <xf numFmtId="183" fontId="5" fillId="0" borderId="0" xfId="0" applyNumberFormat="1" applyFont="1" applyFill="1" applyBorder="1" applyAlignment="1">
      <alignment/>
    </xf>
    <xf numFmtId="183" fontId="5" fillId="0" borderId="4" xfId="0" applyNumberFormat="1" applyFont="1" applyFill="1" applyBorder="1" applyAlignment="1">
      <alignment vertical="center"/>
    </xf>
    <xf numFmtId="183" fontId="5" fillId="0" borderId="2" xfId="0" applyNumberFormat="1" applyFont="1" applyFill="1" applyBorder="1" applyAlignment="1">
      <alignment vertical="center"/>
    </xf>
    <xf numFmtId="183" fontId="20" fillId="0" borderId="0" xfId="0" applyNumberFormat="1" applyFont="1" applyFill="1" applyAlignment="1">
      <alignment/>
    </xf>
    <xf numFmtId="183" fontId="20" fillId="0" borderId="3" xfId="0" applyNumberFormat="1" applyFont="1" applyFill="1" applyBorder="1" applyAlignment="1">
      <alignment/>
    </xf>
    <xf numFmtId="183" fontId="20" fillId="0" borderId="0" xfId="0" applyNumberFormat="1" applyFont="1" applyFill="1" applyBorder="1" applyAlignment="1">
      <alignment/>
    </xf>
    <xf numFmtId="185" fontId="20" fillId="0" borderId="0" xfId="21" applyNumberFormat="1" applyFont="1" applyFill="1" applyBorder="1" applyAlignment="1">
      <alignment horizontal="right"/>
      <protection/>
    </xf>
    <xf numFmtId="185" fontId="20" fillId="0" borderId="0" xfId="21" applyNumberFormat="1" applyFont="1" applyFill="1" applyAlignment="1">
      <alignment horizontal="center"/>
      <protection/>
    </xf>
    <xf numFmtId="37" fontId="5" fillId="0" borderId="2" xfId="21" applyNumberFormat="1" applyFont="1" applyFill="1" applyBorder="1" applyAlignment="1">
      <alignment horizontal="right"/>
      <protection/>
    </xf>
    <xf numFmtId="37" fontId="19" fillId="0" borderId="2" xfId="21" applyNumberFormat="1" applyFont="1" applyFill="1" applyBorder="1" applyAlignment="1">
      <alignment vertical="center"/>
      <protection/>
    </xf>
    <xf numFmtId="37" fontId="19" fillId="0" borderId="4" xfId="21" applyNumberFormat="1" applyFont="1" applyFill="1" applyBorder="1" applyAlignment="1">
      <alignment vertical="center"/>
      <protection/>
    </xf>
    <xf numFmtId="171" fontId="19" fillId="0" borderId="0" xfId="15" applyFont="1" applyFill="1" applyBorder="1" applyAlignment="1">
      <alignment/>
    </xf>
    <xf numFmtId="183" fontId="20" fillId="0" borderId="0" xfId="15" applyNumberFormat="1" applyFont="1" applyFill="1" applyBorder="1" applyAlignment="1">
      <alignment horizontal="right"/>
    </xf>
    <xf numFmtId="182" fontId="19" fillId="0" borderId="0" xfId="21" applyNumberFormat="1" applyFont="1" applyFill="1" applyBorder="1" applyAlignment="1">
      <alignment horizontal="right"/>
      <protection/>
    </xf>
    <xf numFmtId="183" fontId="20" fillId="0" borderId="5" xfId="15" applyNumberFormat="1" applyFont="1" applyFill="1" applyBorder="1" applyAlignment="1">
      <alignment horizontal="right" vertical="center"/>
    </xf>
    <xf numFmtId="182" fontId="19" fillId="0" borderId="5" xfId="21" applyNumberFormat="1" applyFont="1" applyFill="1" applyBorder="1" applyAlignment="1">
      <alignment horizontal="right" vertical="center"/>
      <protection/>
    </xf>
    <xf numFmtId="183" fontId="20" fillId="0" borderId="0" xfId="15" applyNumberFormat="1" applyFont="1" applyFill="1" applyBorder="1" applyAlignment="1">
      <alignment horizontal="right" vertical="center"/>
    </xf>
    <xf numFmtId="182" fontId="19" fillId="0" borderId="0" xfId="21" applyNumberFormat="1" applyFont="1" applyFill="1" applyBorder="1" applyAlignment="1">
      <alignment horizontal="right" vertical="center"/>
      <protection/>
    </xf>
    <xf numFmtId="183" fontId="21" fillId="0" borderId="0" xfId="15" applyNumberFormat="1" applyFont="1" applyFill="1" applyAlignment="1">
      <alignment/>
    </xf>
    <xf numFmtId="183" fontId="5" fillId="0" borderId="0" xfId="0" applyNumberFormat="1" applyFont="1" applyFill="1" applyAlignment="1">
      <alignment horizontal="left"/>
    </xf>
    <xf numFmtId="183" fontId="20" fillId="0" borderId="0" xfId="0" applyNumberFormat="1" applyFont="1" applyFill="1" applyAlignment="1">
      <alignment horizontal="right"/>
    </xf>
    <xf numFmtId="183" fontId="20" fillId="0" borderId="0" xfId="0" applyNumberFormat="1" applyFont="1" applyFill="1" applyBorder="1" applyAlignment="1">
      <alignment horizontal="right"/>
    </xf>
    <xf numFmtId="183" fontId="20" fillId="0" borderId="1" xfId="0" applyNumberFormat="1" applyFont="1" applyFill="1" applyBorder="1" applyAlignment="1" quotePrefix="1">
      <alignment horizontal="right"/>
    </xf>
    <xf numFmtId="183" fontId="20" fillId="0" borderId="0" xfId="0" applyNumberFormat="1" applyFont="1" applyFill="1" applyAlignment="1" quotePrefix="1">
      <alignment horizontal="right"/>
    </xf>
    <xf numFmtId="183" fontId="5" fillId="0" borderId="2" xfId="0" applyNumberFormat="1" applyFont="1" applyFill="1" applyBorder="1" applyAlignment="1">
      <alignment horizontal="right"/>
    </xf>
    <xf numFmtId="183" fontId="8" fillId="0" borderId="0" xfId="0" applyNumberFormat="1" applyFont="1" applyFill="1" applyAlignment="1">
      <alignment/>
    </xf>
    <xf numFmtId="171" fontId="20" fillId="0" borderId="1" xfId="15" applyFont="1" applyFill="1" applyBorder="1" applyAlignment="1">
      <alignment horizontal="right" vertical="center"/>
    </xf>
    <xf numFmtId="183" fontId="20" fillId="0" borderId="0" xfId="15" applyNumberFormat="1" applyFont="1" applyFill="1" applyBorder="1" applyAlignment="1" quotePrefix="1">
      <alignment horizontal="right"/>
    </xf>
    <xf numFmtId="183" fontId="20" fillId="0" borderId="0" xfId="15" applyNumberFormat="1" applyFont="1" applyFill="1" applyAlignment="1">
      <alignment horizontal="center"/>
    </xf>
    <xf numFmtId="183" fontId="5" fillId="0" borderId="2" xfId="15" applyNumberFormat="1" applyFont="1" applyFill="1" applyBorder="1" applyAlignment="1" quotePrefix="1">
      <alignment horizontal="right"/>
    </xf>
    <xf numFmtId="183" fontId="5" fillId="0" borderId="0" xfId="15" applyNumberFormat="1" applyFont="1" applyFill="1" applyAlignment="1">
      <alignment horizontal="center"/>
    </xf>
    <xf numFmtId="183" fontId="17" fillId="0" borderId="0" xfId="15" applyNumberFormat="1" applyFont="1" applyFill="1" applyBorder="1" applyAlignment="1">
      <alignment/>
    </xf>
    <xf numFmtId="183" fontId="5" fillId="0" borderId="0" xfId="15" applyNumberFormat="1" applyFont="1" applyFill="1" applyBorder="1" applyAlignment="1">
      <alignment/>
    </xf>
    <xf numFmtId="183" fontId="20" fillId="0" borderId="4" xfId="15" applyNumberFormat="1" applyFont="1" applyFill="1" applyBorder="1" applyAlignment="1">
      <alignment vertical="center"/>
    </xf>
    <xf numFmtId="183" fontId="5" fillId="0" borderId="4" xfId="15" applyNumberFormat="1" applyFont="1" applyFill="1" applyBorder="1" applyAlignment="1">
      <alignment vertical="center"/>
    </xf>
    <xf numFmtId="183" fontId="19" fillId="0" borderId="0" xfId="15" applyNumberFormat="1" applyFont="1" applyFill="1" applyBorder="1" applyAlignment="1">
      <alignment/>
    </xf>
    <xf numFmtId="183" fontId="21" fillId="0" borderId="0" xfId="15" applyNumberFormat="1" applyFont="1" applyFill="1" applyBorder="1" applyAlignment="1">
      <alignment/>
    </xf>
    <xf numFmtId="183" fontId="5" fillId="0" borderId="0" xfId="0" applyNumberFormat="1" applyFont="1" applyFill="1" applyBorder="1" applyAlignment="1">
      <alignment horizontal="center"/>
    </xf>
    <xf numFmtId="38" fontId="11" fillId="0" borderId="0" xfId="0" applyNumberFormat="1" applyFont="1" applyFill="1" applyAlignment="1">
      <alignment wrapText="1"/>
    </xf>
    <xf numFmtId="38" fontId="11" fillId="0" borderId="0" xfId="0" applyNumberFormat="1" applyFont="1" applyFill="1" applyAlignment="1">
      <alignment/>
    </xf>
    <xf numFmtId="38" fontId="12" fillId="0" borderId="1" xfId="0" applyNumberFormat="1" applyFont="1" applyFill="1" applyBorder="1" applyAlignment="1" quotePrefix="1">
      <alignment/>
    </xf>
    <xf numFmtId="38" fontId="11" fillId="0" borderId="1" xfId="0" applyNumberFormat="1" applyFont="1" applyFill="1" applyBorder="1" applyAlignment="1">
      <alignment/>
    </xf>
    <xf numFmtId="38" fontId="11" fillId="0" borderId="0" xfId="0" applyNumberFormat="1" applyFont="1" applyFill="1" applyBorder="1" applyAlignment="1">
      <alignment/>
    </xf>
    <xf numFmtId="38" fontId="28" fillId="0" borderId="0" xfId="0" applyNumberFormat="1" applyFont="1" applyFill="1" applyAlignment="1">
      <alignment/>
    </xf>
    <xf numFmtId="183" fontId="11" fillId="0" borderId="0" xfId="15" applyNumberFormat="1" applyFont="1" applyBorder="1" applyAlignment="1">
      <alignment/>
    </xf>
    <xf numFmtId="171" fontId="20" fillId="0" borderId="0" xfId="15" applyFont="1" applyFill="1" applyBorder="1" applyAlignment="1">
      <alignment horizontal="right"/>
    </xf>
    <xf numFmtId="171" fontId="20" fillId="0" borderId="1" xfId="15" applyFont="1" applyFill="1" applyBorder="1" applyAlignment="1" quotePrefix="1">
      <alignment horizontal="right"/>
    </xf>
    <xf numFmtId="171" fontId="20" fillId="0" borderId="0" xfId="15" applyFont="1" applyFill="1" applyAlignment="1" quotePrefix="1">
      <alignment horizontal="right"/>
    </xf>
    <xf numFmtId="171" fontId="5" fillId="0" borderId="2" xfId="15" applyFont="1" applyFill="1" applyBorder="1" applyAlignment="1">
      <alignment horizontal="right"/>
    </xf>
    <xf numFmtId="171" fontId="17" fillId="0" borderId="0" xfId="0" applyNumberFormat="1" applyFont="1" applyFill="1" applyAlignment="1">
      <alignment/>
    </xf>
    <xf numFmtId="2" fontId="29" fillId="0" borderId="0" xfId="23" applyNumberFormat="1" applyFont="1" applyFill="1" applyAlignment="1">
      <alignment vertical="center"/>
      <protection/>
    </xf>
    <xf numFmtId="2" fontId="29" fillId="0" borderId="0" xfId="23" applyNumberFormat="1" applyFont="1" applyFill="1" applyBorder="1">
      <alignment/>
      <protection/>
    </xf>
    <xf numFmtId="183" fontId="5" fillId="0" borderId="1" xfId="0" applyNumberFormat="1" applyFont="1" applyFill="1" applyBorder="1" applyAlignment="1">
      <alignment vertical="center"/>
    </xf>
    <xf numFmtId="183" fontId="5" fillId="0" borderId="3" xfId="0" applyNumberFormat="1" applyFont="1" applyFill="1" applyBorder="1" applyAlignment="1">
      <alignment/>
    </xf>
    <xf numFmtId="49" fontId="30" fillId="0" borderId="0" xfId="23" applyNumberFormat="1" applyFont="1" applyFill="1" applyAlignment="1">
      <alignment horizontal="center"/>
      <protection/>
    </xf>
    <xf numFmtId="2" fontId="29" fillId="0" borderId="0" xfId="23" applyNumberFormat="1" applyFont="1" applyFill="1">
      <alignment/>
      <protection/>
    </xf>
    <xf numFmtId="2" fontId="30" fillId="0" borderId="0" xfId="23" applyNumberFormat="1" applyFont="1" applyFill="1" applyBorder="1">
      <alignment/>
      <protection/>
    </xf>
    <xf numFmtId="2" fontId="29" fillId="0" borderId="0" xfId="23" applyNumberFormat="1" applyFont="1" applyFill="1" applyBorder="1">
      <alignment/>
      <protection/>
    </xf>
    <xf numFmtId="2" fontId="29" fillId="0" borderId="0" xfId="23" applyNumberFormat="1" applyFont="1" applyFill="1" applyBorder="1" applyAlignment="1">
      <alignment vertical="top"/>
      <protection/>
    </xf>
    <xf numFmtId="2" fontId="29" fillId="0" borderId="0" xfId="23" applyNumberFormat="1" applyFont="1" applyFill="1">
      <alignment/>
      <protection/>
    </xf>
    <xf numFmtId="37" fontId="29" fillId="0" borderId="0" xfId="23" applyNumberFormat="1" applyFont="1" applyFill="1" applyBorder="1">
      <alignment/>
      <protection/>
    </xf>
    <xf numFmtId="2" fontId="29" fillId="0" borderId="0" xfId="23" applyNumberFormat="1" applyFont="1" applyFill="1" applyBorder="1" applyAlignment="1">
      <alignment/>
      <protection/>
    </xf>
    <xf numFmtId="2" fontId="29" fillId="0" borderId="0" xfId="23" applyNumberFormat="1" applyFont="1" applyFill="1" applyAlignment="1">
      <alignment vertical="top"/>
      <protection/>
    </xf>
    <xf numFmtId="2" fontId="29" fillId="0" borderId="0" xfId="23" applyNumberFormat="1" applyFont="1">
      <alignment/>
      <protection/>
    </xf>
    <xf numFmtId="37" fontId="29" fillId="0" borderId="0" xfId="23" applyNumberFormat="1" applyFont="1" applyFill="1" applyBorder="1" applyAlignment="1">
      <alignment vertical="top"/>
      <protection/>
    </xf>
    <xf numFmtId="37" fontId="20" fillId="0" borderId="0" xfId="0" applyNumberFormat="1" applyFont="1" applyFill="1" applyAlignment="1">
      <alignment horizontal="justify"/>
    </xf>
    <xf numFmtId="183" fontId="11" fillId="0" borderId="0" xfId="15" applyNumberFormat="1" applyFont="1" applyFill="1" applyAlignment="1">
      <alignment/>
    </xf>
    <xf numFmtId="183" fontId="12" fillId="0" borderId="6" xfId="15" applyNumberFormat="1" applyFont="1" applyFill="1" applyBorder="1" applyAlignment="1" quotePrefix="1">
      <alignment horizontal="right"/>
    </xf>
    <xf numFmtId="183" fontId="12" fillId="0" borderId="2" xfId="15" applyNumberFormat="1" applyFont="1" applyFill="1" applyBorder="1" applyAlignment="1">
      <alignment/>
    </xf>
    <xf numFmtId="183" fontId="12" fillId="0" borderId="2" xfId="15" applyNumberFormat="1" applyFont="1" applyFill="1" applyBorder="1" applyAlignment="1" quotePrefix="1">
      <alignment horizontal="right"/>
    </xf>
    <xf numFmtId="183" fontId="18" fillId="0" borderId="0" xfId="15" applyNumberFormat="1" applyFont="1" applyFill="1" applyBorder="1" applyAlignment="1">
      <alignment/>
    </xf>
    <xf numFmtId="171" fontId="19" fillId="0" borderId="1" xfId="15" applyFont="1" applyFill="1" applyBorder="1" applyAlignment="1">
      <alignment/>
    </xf>
    <xf numFmtId="171" fontId="17" fillId="0" borderId="1" xfId="15" applyFont="1" applyFill="1" applyBorder="1" applyAlignment="1">
      <alignment/>
    </xf>
    <xf numFmtId="183" fontId="24" fillId="0" borderId="1" xfId="15" applyNumberFormat="1" applyFont="1" applyFill="1" applyBorder="1" applyAlignment="1">
      <alignment horizontal="right"/>
    </xf>
    <xf numFmtId="183" fontId="5" fillId="0" borderId="2" xfId="15" applyNumberFormat="1" applyFont="1" applyFill="1" applyBorder="1" applyAlignment="1">
      <alignment horizontal="right"/>
    </xf>
    <xf numFmtId="183" fontId="4" fillId="0" borderId="0" xfId="15" applyNumberFormat="1" applyFont="1" applyFill="1" applyAlignment="1">
      <alignment/>
    </xf>
    <xf numFmtId="183" fontId="0" fillId="0" borderId="0" xfId="15" applyNumberFormat="1" applyFill="1" applyAlignment="1">
      <alignment/>
    </xf>
    <xf numFmtId="183" fontId="5" fillId="0" borderId="0" xfId="15" applyNumberFormat="1" applyFont="1" applyFill="1" applyBorder="1" applyAlignment="1">
      <alignment horizontal="right"/>
    </xf>
    <xf numFmtId="183" fontId="17" fillId="0" borderId="2" xfId="15" applyNumberFormat="1" applyFont="1" applyFill="1" applyBorder="1" applyAlignment="1">
      <alignment/>
    </xf>
    <xf numFmtId="183" fontId="18" fillId="0" borderId="2" xfId="15" applyNumberFormat="1" applyFont="1" applyFill="1" applyBorder="1" applyAlignment="1">
      <alignment/>
    </xf>
    <xf numFmtId="183" fontId="5" fillId="0" borderId="2" xfId="15" applyNumberFormat="1" applyFont="1" applyFill="1" applyBorder="1" applyAlignment="1">
      <alignment/>
    </xf>
    <xf numFmtId="183" fontId="19" fillId="0" borderId="2" xfId="15" applyNumberFormat="1" applyFont="1" applyFill="1" applyBorder="1" applyAlignment="1">
      <alignment/>
    </xf>
    <xf numFmtId="183" fontId="17" fillId="0" borderId="0" xfId="15" applyNumberFormat="1" applyFont="1" applyFill="1" applyBorder="1" applyAlignment="1">
      <alignment vertical="center"/>
    </xf>
    <xf numFmtId="183" fontId="17" fillId="0" borderId="0" xfId="15" applyNumberFormat="1" applyFont="1" applyFill="1" applyAlignment="1">
      <alignment vertical="center"/>
    </xf>
    <xf numFmtId="183" fontId="5" fillId="0" borderId="5" xfId="15" applyNumberFormat="1" applyFont="1" applyFill="1" applyBorder="1" applyAlignment="1">
      <alignment/>
    </xf>
    <xf numFmtId="183" fontId="18" fillId="0" borderId="5" xfId="15" applyNumberFormat="1" applyFont="1" applyFill="1" applyBorder="1" applyAlignment="1">
      <alignment/>
    </xf>
    <xf numFmtId="183" fontId="17" fillId="0" borderId="5" xfId="15" applyNumberFormat="1" applyFont="1" applyFill="1" applyBorder="1" applyAlignment="1">
      <alignment vertical="center"/>
    </xf>
    <xf numFmtId="183" fontId="18" fillId="0" borderId="5" xfId="15" applyNumberFormat="1" applyFont="1" applyFill="1" applyBorder="1" applyAlignment="1">
      <alignment vertical="center"/>
    </xf>
    <xf numFmtId="183" fontId="20" fillId="0" borderId="0" xfId="15" applyNumberFormat="1" applyFont="1" applyFill="1" applyAlignment="1">
      <alignment/>
    </xf>
    <xf numFmtId="183" fontId="17" fillId="0" borderId="0" xfId="15" applyNumberFormat="1" applyFont="1" applyFill="1" applyAlignment="1">
      <alignment/>
    </xf>
    <xf numFmtId="183" fontId="19" fillId="0" borderId="0" xfId="15" applyNumberFormat="1" applyFont="1" applyFill="1" applyAlignment="1">
      <alignment/>
    </xf>
    <xf numFmtId="183" fontId="7" fillId="0" borderId="0" xfId="15" applyNumberFormat="1" applyFont="1" applyFill="1" applyAlignment="1">
      <alignment/>
    </xf>
    <xf numFmtId="183" fontId="4" fillId="0" borderId="0" xfId="15" applyNumberFormat="1" applyFont="1" applyFill="1" applyBorder="1" applyAlignment="1">
      <alignment/>
    </xf>
    <xf numFmtId="183" fontId="0" fillId="0" borderId="0" xfId="15" applyNumberFormat="1" applyFont="1" applyFill="1" applyAlignment="1">
      <alignment/>
    </xf>
    <xf numFmtId="183" fontId="18" fillId="0" borderId="0" xfId="15" applyNumberFormat="1" applyFont="1" applyFill="1" applyBorder="1" applyAlignment="1">
      <alignment horizontal="right"/>
    </xf>
    <xf numFmtId="183" fontId="20" fillId="0" borderId="2" xfId="15" applyNumberFormat="1" applyFont="1" applyFill="1" applyBorder="1" applyAlignment="1">
      <alignment/>
    </xf>
    <xf numFmtId="183" fontId="12" fillId="0" borderId="0" xfId="15" applyNumberFormat="1" applyFont="1" applyFill="1" applyAlignment="1">
      <alignment/>
    </xf>
    <xf numFmtId="183" fontId="12" fillId="0" borderId="0" xfId="15" applyNumberFormat="1" applyFont="1" applyFill="1" applyBorder="1" applyAlignment="1">
      <alignment/>
    </xf>
    <xf numFmtId="183" fontId="12" fillId="0" borderId="0" xfId="15" applyNumberFormat="1" applyFont="1" applyFill="1" applyAlignment="1">
      <alignment horizontal="right"/>
    </xf>
    <xf numFmtId="183" fontId="12" fillId="0" borderId="1" xfId="15" applyNumberFormat="1" applyFont="1" applyFill="1" applyBorder="1" applyAlignment="1">
      <alignment horizontal="right"/>
    </xf>
    <xf numFmtId="183" fontId="12" fillId="0" borderId="0" xfId="15" applyNumberFormat="1" applyFont="1" applyFill="1" applyBorder="1" applyAlignment="1" quotePrefix="1">
      <alignment horizontal="right"/>
    </xf>
    <xf numFmtId="183" fontId="12" fillId="0" borderId="3" xfId="15" applyNumberFormat="1" applyFont="1" applyFill="1" applyBorder="1" applyAlignment="1" quotePrefix="1">
      <alignment horizontal="right"/>
    </xf>
    <xf numFmtId="183" fontId="12" fillId="0" borderId="5" xfId="15" applyNumberFormat="1" applyFont="1" applyFill="1" applyBorder="1" applyAlignment="1">
      <alignment/>
    </xf>
    <xf numFmtId="183" fontId="11" fillId="0" borderId="0" xfId="15" applyNumberFormat="1" applyFont="1" applyFill="1" applyBorder="1" applyAlignment="1">
      <alignment/>
    </xf>
    <xf numFmtId="183" fontId="12" fillId="0" borderId="7" xfId="15" applyNumberFormat="1" applyFont="1" applyFill="1" applyBorder="1" applyAlignment="1">
      <alignment/>
    </xf>
    <xf numFmtId="183" fontId="12" fillId="0" borderId="8" xfId="15" applyNumberFormat="1" applyFont="1" applyFill="1" applyBorder="1" applyAlignment="1">
      <alignment/>
    </xf>
    <xf numFmtId="183" fontId="12" fillId="0" borderId="9" xfId="15" applyNumberFormat="1" applyFont="1" applyFill="1" applyBorder="1" applyAlignment="1" quotePrefix="1">
      <alignment horizontal="right"/>
    </xf>
    <xf numFmtId="183" fontId="12" fillId="0" borderId="0" xfId="15" applyNumberFormat="1" applyFont="1" applyFill="1" applyBorder="1" applyAlignment="1">
      <alignment horizontal="center"/>
    </xf>
    <xf numFmtId="183" fontId="12" fillId="0" borderId="0" xfId="15" applyNumberFormat="1" applyFont="1" applyFill="1" applyAlignment="1" quotePrefix="1">
      <alignment horizontal="right"/>
    </xf>
    <xf numFmtId="183" fontId="12" fillId="0" borderId="10" xfId="15" applyNumberFormat="1" applyFont="1" applyFill="1" applyBorder="1" applyAlignment="1" quotePrefix="1">
      <alignment horizontal="right"/>
    </xf>
    <xf numFmtId="183" fontId="12" fillId="0" borderId="3" xfId="15" applyNumberFormat="1" applyFont="1" applyFill="1" applyBorder="1" applyAlignment="1">
      <alignment/>
    </xf>
    <xf numFmtId="183" fontId="12" fillId="0" borderId="11" xfId="15" applyNumberFormat="1" applyFont="1" applyFill="1" applyBorder="1" applyAlignment="1" quotePrefix="1">
      <alignment horizontal="right"/>
    </xf>
    <xf numFmtId="183" fontId="12" fillId="0" borderId="2" xfId="15" applyNumberFormat="1" applyFont="1" applyFill="1" applyBorder="1" applyAlignment="1">
      <alignment horizontal="right"/>
    </xf>
    <xf numFmtId="183" fontId="18" fillId="0" borderId="2" xfId="15" applyNumberFormat="1" applyFont="1" applyFill="1" applyBorder="1" applyAlignment="1">
      <alignment horizontal="right"/>
    </xf>
    <xf numFmtId="183" fontId="20" fillId="0" borderId="0" xfId="15" applyNumberFormat="1" applyFont="1" applyFill="1" applyAlignment="1" quotePrefix="1">
      <alignment horizontal="right"/>
    </xf>
    <xf numFmtId="183" fontId="18" fillId="0" borderId="4" xfId="15" applyNumberFormat="1" applyFont="1" applyFill="1" applyBorder="1" applyAlignment="1">
      <alignment horizontal="right" vertical="center"/>
    </xf>
    <xf numFmtId="183" fontId="21" fillId="0" borderId="0" xfId="15" applyNumberFormat="1" applyFont="1" applyFill="1" applyAlignment="1">
      <alignment horizontal="right"/>
    </xf>
    <xf numFmtId="183" fontId="18" fillId="0" borderId="5" xfId="15" applyNumberFormat="1" applyFont="1" applyFill="1" applyBorder="1" applyAlignment="1">
      <alignment horizontal="right" vertical="center"/>
    </xf>
    <xf numFmtId="183" fontId="18" fillId="0" borderId="0" xfId="15" applyNumberFormat="1" applyFont="1" applyFill="1" applyBorder="1" applyAlignment="1">
      <alignment horizontal="right" vertical="center"/>
    </xf>
    <xf numFmtId="183" fontId="19" fillId="0" borderId="0" xfId="15" applyNumberFormat="1" applyFont="1" applyFill="1" applyBorder="1" applyAlignment="1">
      <alignment horizontal="right"/>
    </xf>
    <xf numFmtId="183" fontId="21" fillId="0" borderId="0" xfId="15" applyNumberFormat="1" applyFont="1" applyFill="1" applyBorder="1" applyAlignment="1">
      <alignment horizontal="right"/>
    </xf>
    <xf numFmtId="183" fontId="5" fillId="0" borderId="1" xfId="0" applyNumberFormat="1" applyFont="1" applyFill="1" applyBorder="1" applyAlignment="1">
      <alignment/>
    </xf>
    <xf numFmtId="37" fontId="17" fillId="0" borderId="0" xfId="0" applyNumberFormat="1" applyFont="1" applyFill="1" applyBorder="1" applyAlignment="1">
      <alignment horizontal="center" vertical="center"/>
    </xf>
    <xf numFmtId="37" fontId="11" fillId="0" borderId="0" xfId="0" applyNumberFormat="1" applyFont="1" applyFill="1" applyBorder="1" applyAlignment="1">
      <alignment/>
    </xf>
    <xf numFmtId="171" fontId="23" fillId="0" borderId="0" xfId="15" applyFont="1" applyFill="1" applyBorder="1" applyAlignment="1" quotePrefix="1">
      <alignment horizontal="right"/>
    </xf>
    <xf numFmtId="171" fontId="23" fillId="0" borderId="0" xfId="15" applyFont="1" applyFill="1" applyBorder="1" applyAlignment="1">
      <alignment horizontal="right"/>
    </xf>
    <xf numFmtId="171" fontId="23" fillId="0" borderId="0" xfId="15" applyFont="1" applyFill="1" applyBorder="1" applyAlignment="1">
      <alignment horizontal="center"/>
    </xf>
    <xf numFmtId="171" fontId="23" fillId="0" borderId="0" xfId="15" applyFont="1" applyFill="1" applyAlignment="1">
      <alignment horizontal="center"/>
    </xf>
    <xf numFmtId="171" fontId="5" fillId="0" borderId="2" xfId="15" applyFont="1" applyFill="1" applyBorder="1" applyAlignment="1" quotePrefix="1">
      <alignment horizontal="right"/>
    </xf>
    <xf numFmtId="183" fontId="5" fillId="0" borderId="0" xfId="15" applyNumberFormat="1" applyFont="1" applyFill="1" applyBorder="1" applyAlignment="1">
      <alignment vertical="center"/>
    </xf>
    <xf numFmtId="183" fontId="5" fillId="0" borderId="2" xfId="15" applyNumberFormat="1" applyFont="1" applyFill="1" applyBorder="1" applyAlignment="1">
      <alignment vertical="center"/>
    </xf>
    <xf numFmtId="183" fontId="5" fillId="0" borderId="0" xfId="15" applyNumberFormat="1" applyFont="1" applyFill="1" applyBorder="1" applyAlignment="1" quotePrefix="1">
      <alignment horizontal="right"/>
    </xf>
    <xf numFmtId="37" fontId="26" fillId="0" borderId="0" xfId="21" applyNumberFormat="1" applyFont="1" applyFill="1" applyAlignment="1">
      <alignment horizontal="left"/>
      <protection/>
    </xf>
    <xf numFmtId="37" fontId="20" fillId="0" borderId="0" xfId="0" applyNumberFormat="1" applyFont="1" applyFill="1" applyBorder="1" applyAlignment="1">
      <alignment/>
    </xf>
    <xf numFmtId="37" fontId="25" fillId="0" borderId="0" xfId="0" applyNumberFormat="1" applyFont="1" applyFill="1" applyBorder="1" applyAlignment="1">
      <alignment/>
    </xf>
    <xf numFmtId="37" fontId="23" fillId="0" borderId="0" xfId="0" applyNumberFormat="1" applyFont="1" applyFill="1" applyBorder="1" applyAlignment="1">
      <alignment horizontal="center"/>
    </xf>
    <xf numFmtId="183" fontId="20" fillId="0" borderId="0" xfId="15" applyNumberFormat="1" applyFont="1" applyFill="1" applyBorder="1" applyAlignment="1">
      <alignment horizontal="center"/>
    </xf>
    <xf numFmtId="183" fontId="24" fillId="0" borderId="0" xfId="15" applyNumberFormat="1" applyFont="1" applyFill="1" applyBorder="1" applyAlignment="1">
      <alignment horizontal="right"/>
    </xf>
    <xf numFmtId="183" fontId="20" fillId="0" borderId="3" xfId="15" applyNumberFormat="1" applyFont="1" applyFill="1" applyBorder="1" applyAlignment="1">
      <alignment horizontal="right"/>
    </xf>
    <xf numFmtId="37" fontId="20" fillId="0" borderId="0" xfId="21" applyNumberFormat="1" applyFont="1" applyFill="1" applyBorder="1" applyAlignment="1">
      <alignment/>
      <protection/>
    </xf>
    <xf numFmtId="49" fontId="20" fillId="0" borderId="0" xfId="21" applyNumberFormat="1" applyFont="1" applyFill="1" applyBorder="1" applyAlignment="1" quotePrefix="1">
      <alignment horizontal="center"/>
      <protection/>
    </xf>
    <xf numFmtId="49" fontId="9" fillId="0" borderId="0" xfId="21" applyNumberFormat="1" applyFont="1" applyFill="1" applyBorder="1" applyAlignment="1" quotePrefix="1">
      <alignment/>
      <protection/>
    </xf>
    <xf numFmtId="183" fontId="5" fillId="0" borderId="5" xfId="15" applyNumberFormat="1" applyFont="1" applyFill="1" applyBorder="1" applyAlignment="1">
      <alignment vertical="center"/>
    </xf>
    <xf numFmtId="183" fontId="12" fillId="0" borderId="3" xfId="15" applyNumberFormat="1" applyFont="1" applyFill="1" applyBorder="1" applyAlignment="1">
      <alignment horizontal="center"/>
    </xf>
    <xf numFmtId="37" fontId="11" fillId="0" borderId="0" xfId="21" applyNumberFormat="1" applyFont="1" applyFill="1">
      <alignment/>
      <protection/>
    </xf>
    <xf numFmtId="37" fontId="11" fillId="0" borderId="0" xfId="21" applyNumberFormat="1" applyFont="1" applyFill="1" applyBorder="1">
      <alignment/>
      <protection/>
    </xf>
    <xf numFmtId="183" fontId="13" fillId="0" borderId="0" xfId="15" applyNumberFormat="1" applyFont="1" applyFill="1" applyBorder="1" applyAlignment="1">
      <alignment/>
    </xf>
    <xf numFmtId="37" fontId="13" fillId="0" borderId="0" xfId="21" applyNumberFormat="1" applyFont="1" applyFill="1" applyBorder="1">
      <alignment/>
      <protection/>
    </xf>
    <xf numFmtId="183" fontId="13" fillId="0" borderId="0" xfId="15" applyNumberFormat="1" applyFont="1" applyFill="1" applyBorder="1" applyAlignment="1">
      <alignment horizontal="right"/>
    </xf>
    <xf numFmtId="38" fontId="11" fillId="0" borderId="0" xfId="0" applyNumberFormat="1" applyFont="1" applyFill="1" applyAlignment="1" quotePrefix="1">
      <alignment/>
    </xf>
    <xf numFmtId="37" fontId="8" fillId="0" borderId="0" xfId="0" applyFont="1" applyFill="1" applyAlignment="1">
      <alignment/>
    </xf>
    <xf numFmtId="183" fontId="5" fillId="0" borderId="3" xfId="15" applyNumberFormat="1" applyFont="1" applyFill="1" applyBorder="1" applyAlignment="1">
      <alignment vertical="center"/>
    </xf>
    <xf numFmtId="183" fontId="17" fillId="0" borderId="3" xfId="15" applyNumberFormat="1" applyFont="1" applyFill="1" applyBorder="1" applyAlignment="1">
      <alignment vertical="center"/>
    </xf>
    <xf numFmtId="169" fontId="4" fillId="0" borderId="0" xfId="0" applyNumberFormat="1" applyFont="1" applyBorder="1" applyAlignment="1">
      <alignment horizontal="right"/>
    </xf>
    <xf numFmtId="169" fontId="7" fillId="0" borderId="0" xfId="0" applyNumberFormat="1" applyFont="1" applyBorder="1" applyAlignment="1">
      <alignment horizontal="right"/>
    </xf>
    <xf numFmtId="37" fontId="4" fillId="0" borderId="0" xfId="0" applyNumberFormat="1" applyFont="1" applyBorder="1" applyAlignment="1">
      <alignment horizontal="right"/>
    </xf>
    <xf numFmtId="0" fontId="4" fillId="0" borderId="0" xfId="0" applyFont="1" applyBorder="1" applyAlignment="1">
      <alignment/>
    </xf>
    <xf numFmtId="196" fontId="7" fillId="0" borderId="0" xfId="0" applyNumberFormat="1" applyFont="1" applyBorder="1" applyAlignment="1">
      <alignment horizontal="right"/>
    </xf>
    <xf numFmtId="169" fontId="4" fillId="0" borderId="0" xfId="0" applyNumberFormat="1" applyBorder="1" applyAlignment="1">
      <alignment/>
    </xf>
    <xf numFmtId="37" fontId="4" fillId="0" borderId="0" xfId="0" applyNumberFormat="1" applyFont="1" applyBorder="1" applyAlignment="1">
      <alignment/>
    </xf>
    <xf numFmtId="37" fontId="4" fillId="0" borderId="0" xfId="0" applyNumberFormat="1" applyFont="1" applyBorder="1" applyAlignment="1">
      <alignment horizontal="center"/>
    </xf>
    <xf numFmtId="0" fontId="4" fillId="0" borderId="0" xfId="0" applyFont="1" applyFill="1" applyAlignment="1">
      <alignment/>
    </xf>
    <xf numFmtId="37" fontId="11" fillId="0" borderId="0" xfId="22" applyFont="1" applyFill="1">
      <alignment/>
      <protection/>
    </xf>
    <xf numFmtId="0" fontId="11" fillId="0" borderId="0" xfId="0" applyFont="1" applyFill="1" applyAlignment="1">
      <alignment/>
    </xf>
    <xf numFmtId="169" fontId="12" fillId="0" borderId="11" xfId="0" applyNumberFormat="1" applyFont="1" applyFill="1" applyBorder="1" applyAlignment="1">
      <alignment horizontal="center"/>
    </xf>
    <xf numFmtId="0" fontId="12" fillId="0" borderId="0" xfId="0" applyFont="1" applyFill="1" applyAlignment="1">
      <alignment/>
    </xf>
    <xf numFmtId="49" fontId="20" fillId="0" borderId="0" xfId="23" applyNumberFormat="1" applyFont="1" applyFill="1" applyAlignment="1">
      <alignment horizontal="left"/>
      <protection/>
    </xf>
    <xf numFmtId="49" fontId="20" fillId="0" borderId="0" xfId="23" applyNumberFormat="1" applyFont="1" applyFill="1" applyAlignment="1">
      <alignment horizontal="center"/>
      <protection/>
    </xf>
    <xf numFmtId="1" fontId="17" fillId="0" borderId="0" xfId="23" applyNumberFormat="1" applyFont="1" applyFill="1" applyAlignment="1" applyProtection="1">
      <alignment horizontal="left"/>
      <protection locked="0"/>
    </xf>
    <xf numFmtId="1" fontId="20" fillId="0" borderId="0" xfId="23" applyNumberFormat="1" applyFont="1" applyFill="1" applyBorder="1" applyAlignment="1" applyProtection="1">
      <alignment horizontal="left"/>
      <protection locked="0"/>
    </xf>
    <xf numFmtId="187" fontId="17" fillId="0" borderId="0" xfId="23" applyNumberFormat="1" applyFont="1" applyFill="1" applyBorder="1" applyAlignment="1" applyProtection="1">
      <alignment/>
      <protection locked="0"/>
    </xf>
    <xf numFmtId="187" fontId="17" fillId="0" borderId="0" xfId="23" applyNumberFormat="1" applyFont="1" applyFill="1" applyAlignment="1" applyProtection="1">
      <alignment/>
      <protection locked="0"/>
    </xf>
    <xf numFmtId="1" fontId="20" fillId="0" borderId="0" xfId="23" applyNumberFormat="1" applyFont="1" applyFill="1" applyBorder="1" applyAlignment="1" applyProtection="1">
      <alignment/>
      <protection locked="0"/>
    </xf>
    <xf numFmtId="37" fontId="20" fillId="0" borderId="0" xfId="0" applyNumberFormat="1" applyFont="1" applyFill="1" applyAlignment="1">
      <alignment horizontal="left"/>
    </xf>
    <xf numFmtId="187" fontId="17" fillId="0" borderId="0" xfId="23" applyNumberFormat="1" applyFont="1" applyFill="1" applyBorder="1" applyProtection="1">
      <alignment/>
      <protection locked="0"/>
    </xf>
    <xf numFmtId="187" fontId="17" fillId="0" borderId="0" xfId="23" applyNumberFormat="1" applyFont="1" applyFill="1" applyProtection="1">
      <alignment/>
      <protection locked="0"/>
    </xf>
    <xf numFmtId="1" fontId="20" fillId="0" borderId="0" xfId="23" applyNumberFormat="1" applyFont="1" applyFill="1" applyBorder="1" applyProtection="1">
      <alignment/>
      <protection locked="0"/>
    </xf>
    <xf numFmtId="49" fontId="20" fillId="0" borderId="0" xfId="23" applyNumberFormat="1" applyFont="1" applyFill="1" applyBorder="1" applyAlignment="1">
      <alignment horizontal="center"/>
      <protection/>
    </xf>
    <xf numFmtId="0" fontId="17" fillId="0" borderId="0" xfId="23" applyFont="1" applyFill="1" applyBorder="1">
      <alignment/>
      <protection/>
    </xf>
    <xf numFmtId="2" fontId="20" fillId="0" borderId="0" xfId="23" applyNumberFormat="1" applyFont="1" applyFill="1" applyBorder="1">
      <alignment/>
      <protection/>
    </xf>
    <xf numFmtId="1" fontId="17" fillId="0" borderId="0" xfId="23" applyNumberFormat="1" applyFont="1" applyFill="1" applyBorder="1" applyProtection="1">
      <alignment/>
      <protection locked="0"/>
    </xf>
    <xf numFmtId="187" fontId="20" fillId="0" borderId="0" xfId="23" applyNumberFormat="1" applyFont="1" applyFill="1" applyBorder="1" applyProtection="1">
      <alignment/>
      <protection locked="0"/>
    </xf>
    <xf numFmtId="49" fontId="20" fillId="0" borderId="0" xfId="23" applyNumberFormat="1" applyFont="1" applyFill="1" applyBorder="1" applyAlignment="1">
      <alignment horizontal="left"/>
      <protection/>
    </xf>
    <xf numFmtId="1" fontId="20" fillId="0" borderId="0" xfId="23" applyNumberFormat="1" applyFont="1" applyFill="1" applyBorder="1" applyAlignment="1" applyProtection="1">
      <alignment horizontal="left"/>
      <protection locked="0"/>
    </xf>
    <xf numFmtId="49" fontId="20" fillId="0" borderId="0" xfId="23" applyNumberFormat="1" applyFont="1" applyFill="1" applyBorder="1" applyAlignment="1" quotePrefix="1">
      <alignment horizontal="center"/>
      <protection/>
    </xf>
    <xf numFmtId="1" fontId="17" fillId="0" borderId="0" xfId="23" applyNumberFormat="1" applyFont="1" applyFill="1" applyBorder="1" applyAlignment="1" applyProtection="1">
      <alignment horizontal="justify" vertical="top" wrapText="1"/>
      <protection locked="0"/>
    </xf>
    <xf numFmtId="37" fontId="19" fillId="0" borderId="0" xfId="0" applyNumberFormat="1" applyFont="1" applyFill="1" applyAlignment="1">
      <alignment horizontal="justify" vertical="top" wrapText="1"/>
    </xf>
    <xf numFmtId="2" fontId="20" fillId="0" borderId="0" xfId="23" applyNumberFormat="1" applyFont="1" applyFill="1" applyBorder="1" applyAlignment="1">
      <alignment horizontal="center"/>
      <protection/>
    </xf>
    <xf numFmtId="171" fontId="20" fillId="0" borderId="0" xfId="15" applyFont="1" applyFill="1" applyBorder="1" applyAlignment="1" applyProtection="1" quotePrefix="1">
      <alignment horizontal="right" vertical="top" wrapText="1"/>
      <protection locked="0"/>
    </xf>
    <xf numFmtId="171" fontId="20" fillId="0" borderId="0" xfId="15" applyFont="1" applyFill="1" applyBorder="1" applyAlignment="1" applyProtection="1">
      <alignment horizontal="right" wrapText="1"/>
      <protection locked="0"/>
    </xf>
    <xf numFmtId="171" fontId="20" fillId="0" borderId="0" xfId="15" applyFont="1" applyFill="1" applyAlignment="1">
      <alignment horizontal="right" wrapText="1"/>
    </xf>
    <xf numFmtId="2" fontId="17" fillId="0" borderId="0" xfId="23" applyNumberFormat="1" applyFont="1" applyFill="1" applyBorder="1">
      <alignment/>
      <protection/>
    </xf>
    <xf numFmtId="183" fontId="17" fillId="0" borderId="0" xfId="15" applyNumberFormat="1" applyFont="1" applyFill="1" applyBorder="1" applyAlignment="1" applyProtection="1">
      <alignment horizontal="justify" vertical="top" wrapText="1"/>
      <protection locked="0"/>
    </xf>
    <xf numFmtId="183" fontId="17" fillId="0" borderId="1" xfId="15" applyNumberFormat="1" applyFont="1" applyFill="1" applyBorder="1" applyAlignment="1" applyProtection="1">
      <alignment horizontal="justify" vertical="top" wrapText="1"/>
      <protection locked="0"/>
    </xf>
    <xf numFmtId="49" fontId="17" fillId="0" borderId="0" xfId="23" applyNumberFormat="1" applyFont="1" applyFill="1" applyBorder="1" applyAlignment="1">
      <alignment horizontal="center"/>
      <protection/>
    </xf>
    <xf numFmtId="2" fontId="17" fillId="0" borderId="0" xfId="23" applyNumberFormat="1" applyFont="1" applyFill="1" applyBorder="1">
      <alignment/>
      <protection/>
    </xf>
    <xf numFmtId="2" fontId="20" fillId="0" borderId="0" xfId="23" applyNumberFormat="1" applyFont="1" applyFill="1" applyBorder="1">
      <alignment/>
      <protection/>
    </xf>
    <xf numFmtId="186" fontId="20" fillId="0" borderId="0" xfId="23" applyNumberFormat="1" applyFont="1" applyFill="1" applyBorder="1" applyAlignment="1" applyProtection="1">
      <alignment horizontal="right"/>
      <protection locked="0"/>
    </xf>
    <xf numFmtId="186" fontId="17" fillId="0" borderId="0" xfId="23" applyNumberFormat="1" applyFont="1" applyFill="1" applyBorder="1" applyAlignment="1" applyProtection="1">
      <alignment horizontal="right"/>
      <protection locked="0"/>
    </xf>
    <xf numFmtId="49" fontId="20" fillId="0" borderId="0" xfId="23" applyNumberFormat="1" applyFont="1" applyFill="1" applyBorder="1" applyAlignment="1">
      <alignment horizontal="center" vertical="top"/>
      <protection/>
    </xf>
    <xf numFmtId="49" fontId="17" fillId="0" borderId="0" xfId="23" applyNumberFormat="1" applyFont="1" applyFill="1" applyBorder="1" applyAlignment="1">
      <alignment horizontal="center" vertical="top"/>
      <protection/>
    </xf>
    <xf numFmtId="1" fontId="17" fillId="0" borderId="0" xfId="23" applyNumberFormat="1" applyFont="1" applyFill="1" applyBorder="1" applyAlignment="1" applyProtection="1" quotePrefix="1">
      <alignment horizontal="justify" vertical="top" wrapText="1"/>
      <protection locked="0"/>
    </xf>
    <xf numFmtId="37" fontId="19" fillId="2" borderId="0" xfId="0" applyNumberFormat="1" applyFont="1" applyAlignment="1">
      <alignment horizontal="justify" vertical="top" wrapText="1"/>
    </xf>
    <xf numFmtId="1" fontId="20" fillId="0" borderId="0" xfId="23" applyNumberFormat="1" applyFont="1" applyFill="1" applyProtection="1">
      <alignment/>
      <protection locked="0"/>
    </xf>
    <xf numFmtId="1" fontId="17" fillId="0" borderId="0" xfId="23" applyNumberFormat="1" applyFont="1" applyFill="1" applyProtection="1">
      <alignment/>
      <protection locked="0"/>
    </xf>
    <xf numFmtId="1" fontId="17" fillId="0" borderId="0" xfId="23" applyNumberFormat="1" applyFont="1" applyFill="1" applyBorder="1" applyAlignment="1" applyProtection="1">
      <alignment horizontal="justify" wrapText="1"/>
      <protection locked="0"/>
    </xf>
    <xf numFmtId="186" fontId="17" fillId="0" borderId="0" xfId="23" applyNumberFormat="1" applyFont="1" applyFill="1" applyAlignment="1" applyProtection="1">
      <alignment horizontal="right"/>
      <protection locked="0"/>
    </xf>
    <xf numFmtId="49" fontId="20" fillId="0" borderId="0" xfId="23" applyNumberFormat="1" applyFont="1" applyFill="1" applyAlignment="1">
      <alignment horizontal="center" vertical="center"/>
      <protection/>
    </xf>
    <xf numFmtId="2" fontId="17" fillId="0" borderId="0" xfId="23" applyNumberFormat="1" applyFont="1" applyFill="1">
      <alignment/>
      <protection/>
    </xf>
    <xf numFmtId="183" fontId="20" fillId="0" borderId="0" xfId="15" applyNumberFormat="1" applyFont="1" applyFill="1" applyBorder="1" applyAlignment="1">
      <alignment horizontal="right" wrapText="1"/>
    </xf>
    <xf numFmtId="183" fontId="20" fillId="0" borderId="1" xfId="15" applyNumberFormat="1" applyFont="1" applyFill="1" applyBorder="1" applyAlignment="1">
      <alignment horizontal="right" wrapText="1"/>
    </xf>
    <xf numFmtId="183" fontId="20" fillId="0" borderId="1" xfId="15" applyNumberFormat="1" applyFont="1" applyFill="1" applyBorder="1" applyAlignment="1">
      <alignment horizontal="center" wrapText="1"/>
    </xf>
    <xf numFmtId="183" fontId="20" fillId="0" borderId="0" xfId="15" applyNumberFormat="1" applyFont="1" applyFill="1" applyAlignment="1" quotePrefix="1">
      <alignment/>
    </xf>
    <xf numFmtId="183" fontId="20" fillId="0" borderId="12" xfId="15" applyNumberFormat="1" applyFont="1" applyFill="1" applyBorder="1" applyAlignment="1">
      <alignment horizontal="right" wrapText="1"/>
    </xf>
    <xf numFmtId="183" fontId="20" fillId="0" borderId="0" xfId="15" applyNumberFormat="1" applyFont="1" applyFill="1" applyBorder="1" applyAlignment="1">
      <alignment horizontal="center" wrapText="1"/>
    </xf>
    <xf numFmtId="183" fontId="20" fillId="0" borderId="0" xfId="15" applyNumberFormat="1" applyFont="1" applyFill="1" applyAlignment="1">
      <alignment horizontal="center" wrapText="1"/>
    </xf>
    <xf numFmtId="49" fontId="17" fillId="0" borderId="0" xfId="23" applyNumberFormat="1" applyFont="1" applyFill="1" applyAlignment="1">
      <alignment horizontal="center"/>
      <protection/>
    </xf>
    <xf numFmtId="183" fontId="17" fillId="0" borderId="5" xfId="15" applyNumberFormat="1" applyFont="1" applyFill="1" applyBorder="1" applyAlignment="1">
      <alignment/>
    </xf>
    <xf numFmtId="37" fontId="19" fillId="0" borderId="0" xfId="0" applyNumberFormat="1" applyFont="1" applyFill="1" applyAlignment="1">
      <alignment wrapText="1"/>
    </xf>
    <xf numFmtId="184" fontId="17" fillId="0" borderId="0" xfId="15" applyNumberFormat="1" applyFont="1" applyFill="1" applyAlignment="1">
      <alignment/>
    </xf>
    <xf numFmtId="37" fontId="19" fillId="0" borderId="0" xfId="0" applyNumberFormat="1" applyFont="1" applyFill="1" applyBorder="1" applyAlignment="1">
      <alignment vertical="center"/>
    </xf>
    <xf numFmtId="183" fontId="19" fillId="0" borderId="0" xfId="0" applyNumberFormat="1" applyFont="1" applyFill="1" applyBorder="1" applyAlignment="1">
      <alignment vertical="center"/>
    </xf>
    <xf numFmtId="183" fontId="20" fillId="0" borderId="0" xfId="15" applyNumberFormat="1" applyFont="1" applyFill="1" applyAlignment="1">
      <alignment vertical="center"/>
    </xf>
    <xf numFmtId="183" fontId="17" fillId="0" borderId="2" xfId="15" applyNumberFormat="1" applyFont="1" applyFill="1" applyBorder="1" applyAlignment="1">
      <alignment vertical="center"/>
    </xf>
    <xf numFmtId="183" fontId="20" fillId="0" borderId="0" xfId="15" applyNumberFormat="1" applyFont="1" applyFill="1" applyBorder="1" applyAlignment="1">
      <alignment vertical="center"/>
    </xf>
    <xf numFmtId="2" fontId="17" fillId="0" borderId="0" xfId="23" applyNumberFormat="1" applyFont="1" applyFill="1" applyAlignment="1">
      <alignment vertical="center"/>
      <protection/>
    </xf>
    <xf numFmtId="171" fontId="20" fillId="0" borderId="0" xfId="15" applyFont="1" applyFill="1" applyBorder="1" applyAlignment="1">
      <alignment/>
    </xf>
    <xf numFmtId="37" fontId="19" fillId="0" borderId="0" xfId="0" applyNumberFormat="1" applyFont="1" applyFill="1" applyAlignment="1">
      <alignment vertical="center"/>
    </xf>
    <xf numFmtId="1" fontId="17" fillId="0" borderId="0" xfId="23" applyNumberFormat="1" applyFont="1" applyFill="1" applyBorder="1" applyAlignment="1" applyProtection="1">
      <alignment horizontal="justify" vertical="top" wrapText="1"/>
      <protection locked="0"/>
    </xf>
    <xf numFmtId="37" fontId="17" fillId="0" borderId="0" xfId="0" applyNumberFormat="1" applyFont="1" applyFill="1" applyBorder="1" applyAlignment="1">
      <alignment horizontal="justify" vertical="top" wrapText="1"/>
    </xf>
    <xf numFmtId="37" fontId="19" fillId="0" borderId="0" xfId="0" applyNumberFormat="1" applyFont="1" applyFill="1" applyAlignment="1">
      <alignment horizontal="justify" wrapText="1"/>
    </xf>
    <xf numFmtId="37" fontId="17" fillId="0" borderId="0" xfId="0" applyNumberFormat="1" applyFont="1" applyFill="1" applyAlignment="1">
      <alignment horizontal="justify" vertical="top" wrapText="1"/>
    </xf>
    <xf numFmtId="37" fontId="20" fillId="0" borderId="0" xfId="0" applyNumberFormat="1" applyFont="1" applyFill="1" applyAlignment="1">
      <alignment horizontal="center" vertical="top" wrapText="1"/>
    </xf>
    <xf numFmtId="1" fontId="17" fillId="0" borderId="0" xfId="0" applyNumberFormat="1" applyFont="1" applyFill="1" applyBorder="1" applyAlignment="1" applyProtection="1">
      <alignment horizontal="justify" wrapText="1"/>
      <protection locked="0"/>
    </xf>
    <xf numFmtId="1" fontId="17" fillId="0" borderId="0" xfId="23" applyNumberFormat="1" applyFont="1" applyFill="1" applyBorder="1" applyAlignment="1" applyProtection="1">
      <alignment horizontal="left"/>
      <protection locked="0"/>
    </xf>
    <xf numFmtId="186" fontId="20" fillId="0" borderId="0" xfId="23" applyNumberFormat="1" applyFont="1" applyFill="1" applyBorder="1" applyAlignment="1">
      <alignment horizontal="right"/>
      <protection/>
    </xf>
    <xf numFmtId="186" fontId="17" fillId="0" borderId="0" xfId="23" applyNumberFormat="1" applyFont="1" applyFill="1" applyBorder="1" applyAlignment="1">
      <alignment horizontal="right"/>
      <protection/>
    </xf>
    <xf numFmtId="37" fontId="20" fillId="0" borderId="0" xfId="15" applyNumberFormat="1" applyFont="1" applyFill="1" applyBorder="1" applyAlignment="1" applyProtection="1">
      <alignment horizontal="right"/>
      <protection locked="0"/>
    </xf>
    <xf numFmtId="37" fontId="17" fillId="0" borderId="0" xfId="23" applyNumberFormat="1" applyFont="1" applyFill="1" applyBorder="1" applyAlignment="1" applyProtection="1">
      <alignment horizontal="right"/>
      <protection locked="0"/>
    </xf>
    <xf numFmtId="37" fontId="17" fillId="0" borderId="0" xfId="23" applyNumberFormat="1" applyFont="1" applyFill="1" applyBorder="1">
      <alignment/>
      <protection/>
    </xf>
    <xf numFmtId="37" fontId="20" fillId="0" borderId="0" xfId="23" applyNumberFormat="1" applyFont="1" applyFill="1" applyBorder="1" applyProtection="1">
      <alignment/>
      <protection locked="0"/>
    </xf>
    <xf numFmtId="37" fontId="17" fillId="0" borderId="0" xfId="23" applyNumberFormat="1" applyFont="1" applyFill="1" applyBorder="1" applyProtection="1">
      <alignment/>
      <protection locked="0"/>
    </xf>
    <xf numFmtId="186" fontId="17" fillId="0" borderId="0" xfId="23" applyNumberFormat="1" applyFont="1" applyFill="1" applyBorder="1" applyAlignment="1">
      <alignment horizontal="right"/>
      <protection/>
    </xf>
    <xf numFmtId="2" fontId="20" fillId="0" borderId="0" xfId="23" applyNumberFormat="1" applyFont="1" applyFill="1">
      <alignment/>
      <protection/>
    </xf>
    <xf numFmtId="2" fontId="17" fillId="0" borderId="0" xfId="23" applyNumberFormat="1" applyFont="1" applyFill="1">
      <alignment/>
      <protection/>
    </xf>
    <xf numFmtId="1" fontId="17" fillId="0" borderId="0" xfId="23" applyNumberFormat="1" applyFont="1" applyFill="1" applyBorder="1" applyAlignment="1" applyProtection="1">
      <alignment horizontal="left"/>
      <protection locked="0"/>
    </xf>
    <xf numFmtId="37" fontId="17" fillId="0" borderId="0" xfId="0" applyNumberFormat="1" applyFont="1" applyFill="1" applyBorder="1" applyAlignment="1">
      <alignment horizontal="right"/>
    </xf>
    <xf numFmtId="37" fontId="17" fillId="0" borderId="0" xfId="0" applyNumberFormat="1" applyFont="1" applyFill="1" applyBorder="1" applyAlignment="1">
      <alignment horizontal="center"/>
    </xf>
    <xf numFmtId="37" fontId="20" fillId="0" borderId="0" xfId="0" applyNumberFormat="1" applyFont="1" applyFill="1" applyBorder="1" applyAlignment="1">
      <alignment horizontal="right" wrapText="1"/>
    </xf>
    <xf numFmtId="37" fontId="20" fillId="0" borderId="0" xfId="0" applyNumberFormat="1" applyFont="1" applyFill="1" applyBorder="1" applyAlignment="1">
      <alignment horizontal="right"/>
    </xf>
    <xf numFmtId="183" fontId="17" fillId="0" borderId="1" xfId="15" applyNumberFormat="1" applyFont="1" applyFill="1" applyBorder="1" applyAlignment="1">
      <alignment horizontal="right"/>
    </xf>
    <xf numFmtId="49" fontId="17" fillId="0" borderId="0" xfId="23" applyNumberFormat="1" applyFont="1" applyFill="1" applyBorder="1" applyAlignment="1" quotePrefix="1">
      <alignment horizontal="center" vertical="top"/>
      <protection/>
    </xf>
    <xf numFmtId="1" fontId="17" fillId="0" borderId="0" xfId="0" applyNumberFormat="1" applyFont="1" applyFill="1" applyBorder="1" applyAlignment="1" applyProtection="1">
      <alignment horizontal="justify" vertical="top"/>
      <protection locked="0"/>
    </xf>
    <xf numFmtId="37" fontId="19" fillId="0" borderId="0" xfId="0" applyNumberFormat="1" applyFont="1" applyFill="1" applyAlignment="1">
      <alignment horizontal="justify" vertical="top"/>
    </xf>
    <xf numFmtId="37" fontId="20" fillId="0" borderId="0" xfId="0" applyNumberFormat="1" applyFont="1" applyFill="1" applyAlignment="1" quotePrefix="1">
      <alignment horizontal="center"/>
    </xf>
    <xf numFmtId="37" fontId="20" fillId="0" borderId="0" xfId="0" applyNumberFormat="1" applyFont="1" applyFill="1" applyAlignment="1">
      <alignment/>
    </xf>
    <xf numFmtId="169" fontId="17" fillId="0" borderId="0" xfId="23" applyNumberFormat="1" applyFont="1" applyFill="1" applyBorder="1">
      <alignment/>
      <protection/>
    </xf>
    <xf numFmtId="169" fontId="17" fillId="0" borderId="0" xfId="23" applyNumberFormat="1" applyFont="1" applyFill="1">
      <alignment/>
      <protection/>
    </xf>
    <xf numFmtId="169" fontId="20" fillId="0" borderId="0" xfId="23" applyNumberFormat="1" applyFont="1" applyFill="1" applyBorder="1">
      <alignment/>
      <protection/>
    </xf>
    <xf numFmtId="37" fontId="31" fillId="0" borderId="0" xfId="0" applyNumberFormat="1" applyFont="1" applyFill="1" applyAlignment="1">
      <alignment horizontal="center"/>
    </xf>
    <xf numFmtId="37" fontId="20" fillId="0" borderId="0" xfId="0" applyNumberFormat="1" applyFont="1" applyFill="1" applyAlignment="1">
      <alignment horizontal="center" vertical="top"/>
    </xf>
    <xf numFmtId="37" fontId="20" fillId="0" borderId="0" xfId="0" applyNumberFormat="1" applyFont="1" applyFill="1" applyAlignment="1" quotePrefix="1">
      <alignment horizontal="center" vertical="top"/>
    </xf>
    <xf numFmtId="37" fontId="20" fillId="0" borderId="0" xfId="0" applyNumberFormat="1" applyFont="1" applyFill="1" applyAlignment="1">
      <alignment vertical="top"/>
    </xf>
    <xf numFmtId="37" fontId="17" fillId="0" borderId="0" xfId="0" applyNumberFormat="1" applyFont="1" applyFill="1" applyAlignment="1">
      <alignment vertical="top"/>
    </xf>
    <xf numFmtId="169" fontId="17" fillId="0" borderId="0" xfId="23" applyNumberFormat="1" applyFont="1" applyFill="1" applyBorder="1" applyAlignment="1">
      <alignment vertical="top"/>
      <protection/>
    </xf>
    <xf numFmtId="169" fontId="17" fillId="0" borderId="0" xfId="23" applyNumberFormat="1" applyFont="1" applyFill="1" applyAlignment="1">
      <alignment vertical="top"/>
      <protection/>
    </xf>
    <xf numFmtId="169" fontId="20" fillId="0" borderId="0" xfId="23" applyNumberFormat="1" applyFont="1" applyFill="1" applyBorder="1" applyAlignment="1">
      <alignment vertical="top"/>
      <protection/>
    </xf>
    <xf numFmtId="2" fontId="17" fillId="0" borderId="0" xfId="23" applyNumberFormat="1" applyFont="1">
      <alignment/>
      <protection/>
    </xf>
    <xf numFmtId="37" fontId="20" fillId="0" borderId="0" xfId="0" applyNumberFormat="1" applyFont="1" applyFill="1" applyAlignment="1">
      <alignment/>
    </xf>
    <xf numFmtId="169" fontId="17" fillId="0" borderId="0" xfId="23" applyNumberFormat="1" applyFont="1">
      <alignment/>
      <protection/>
    </xf>
    <xf numFmtId="2" fontId="17" fillId="0" borderId="0" xfId="23" applyNumberFormat="1" applyFont="1" applyAlignment="1">
      <alignment horizontal="left"/>
      <protection/>
    </xf>
    <xf numFmtId="49" fontId="17" fillId="0" borderId="0" xfId="23" applyNumberFormat="1" applyFont="1">
      <alignment/>
      <protection/>
    </xf>
    <xf numFmtId="37" fontId="20" fillId="0" borderId="0" xfId="0" applyNumberFormat="1" applyFont="1" applyFill="1" applyBorder="1" applyAlignment="1">
      <alignment horizontal="center"/>
    </xf>
    <xf numFmtId="37" fontId="20" fillId="0" borderId="1" xfId="0" applyNumberFormat="1" applyFont="1" applyFill="1" applyBorder="1" applyAlignment="1">
      <alignment horizontal="right"/>
    </xf>
    <xf numFmtId="37" fontId="20" fillId="0" borderId="1" xfId="0" applyNumberFormat="1" applyFont="1" applyFill="1" applyBorder="1" applyAlignment="1">
      <alignment horizontal="center"/>
    </xf>
    <xf numFmtId="185" fontId="20" fillId="0" borderId="0" xfId="0" applyNumberFormat="1" applyFont="1" applyFill="1" applyBorder="1" applyAlignment="1" quotePrefix="1">
      <alignment/>
    </xf>
    <xf numFmtId="185" fontId="20" fillId="0" borderId="13" xfId="0" applyNumberFormat="1" applyFont="1" applyFill="1" applyBorder="1" applyAlignment="1" quotePrefix="1">
      <alignment horizontal="right"/>
    </xf>
    <xf numFmtId="185" fontId="20" fillId="0" borderId="13" xfId="0" applyNumberFormat="1" applyFont="1" applyFill="1" applyBorder="1" applyAlignment="1" quotePrefix="1">
      <alignment/>
    </xf>
    <xf numFmtId="1" fontId="17" fillId="0" borderId="0" xfId="0" applyNumberFormat="1" applyFont="1" applyFill="1" applyBorder="1" applyAlignment="1" applyProtection="1">
      <alignment horizontal="left"/>
      <protection locked="0"/>
    </xf>
    <xf numFmtId="1" fontId="20" fillId="0" borderId="0" xfId="23" applyNumberFormat="1" applyFont="1" applyFill="1" applyBorder="1" applyAlignment="1" applyProtection="1">
      <alignment horizontal="center"/>
      <protection locked="0"/>
    </xf>
    <xf numFmtId="1" fontId="20" fillId="0" borderId="2" xfId="23" applyNumberFormat="1" applyFont="1" applyFill="1" applyBorder="1" applyAlignment="1" applyProtection="1">
      <alignment horizontal="right"/>
      <protection locked="0"/>
    </xf>
    <xf numFmtId="37" fontId="17" fillId="0" borderId="0" xfId="0" applyFont="1" applyFill="1" applyAlignment="1">
      <alignment horizontal="justify" wrapText="1"/>
    </xf>
    <xf numFmtId="1" fontId="17" fillId="0" borderId="0" xfId="23" applyNumberFormat="1" applyFont="1" applyFill="1" applyBorder="1" applyAlignment="1" applyProtection="1">
      <alignment horizontal="center" vertical="top"/>
      <protection locked="0"/>
    </xf>
    <xf numFmtId="1" fontId="20" fillId="0" borderId="0" xfId="23" applyNumberFormat="1" applyFont="1" applyFill="1" applyBorder="1" applyAlignment="1" applyProtection="1">
      <alignment horizontal="right" vertical="top"/>
      <protection locked="0"/>
    </xf>
    <xf numFmtId="1" fontId="17" fillId="0" borderId="0" xfId="0" applyNumberFormat="1" applyFont="1" applyFill="1" applyBorder="1" applyAlignment="1" applyProtection="1" quotePrefix="1">
      <alignment horizontal="left"/>
      <protection locked="0"/>
    </xf>
    <xf numFmtId="1" fontId="17" fillId="0" borderId="0" xfId="23" applyNumberFormat="1" applyFont="1" applyFill="1" applyBorder="1" applyAlignment="1" applyProtection="1" quotePrefix="1">
      <alignment horizontal="left"/>
      <protection locked="0"/>
    </xf>
    <xf numFmtId="37" fontId="17" fillId="0" borderId="0" xfId="23" applyNumberFormat="1" applyFont="1" applyFill="1" applyBorder="1" applyAlignment="1">
      <alignment horizontal="right"/>
      <protection/>
    </xf>
    <xf numFmtId="183" fontId="17" fillId="0" borderId="0" xfId="15" applyNumberFormat="1" applyFont="1" applyFill="1" applyBorder="1" applyAlignment="1">
      <alignment horizontal="right"/>
    </xf>
    <xf numFmtId="183" fontId="17" fillId="0" borderId="2" xfId="15" applyNumberFormat="1" applyFont="1" applyFill="1" applyBorder="1" applyAlignment="1">
      <alignment horizontal="right"/>
    </xf>
    <xf numFmtId="37" fontId="17" fillId="0" borderId="2" xfId="23" applyNumberFormat="1" applyFont="1" applyFill="1" applyBorder="1" applyAlignment="1" applyProtection="1">
      <alignment horizontal="right"/>
      <protection locked="0"/>
    </xf>
    <xf numFmtId="37" fontId="17" fillId="0" borderId="0" xfId="0" applyNumberFormat="1" applyFont="1" applyFill="1" applyBorder="1" applyAlignment="1" applyProtection="1">
      <alignment/>
      <protection locked="0"/>
    </xf>
    <xf numFmtId="183" fontId="17" fillId="0" borderId="5" xfId="15" applyNumberFormat="1" applyFont="1" applyFill="1" applyBorder="1" applyAlignment="1">
      <alignment horizontal="right"/>
    </xf>
    <xf numFmtId="37" fontId="17" fillId="0" borderId="5" xfId="23" applyNumberFormat="1" applyFont="1" applyFill="1" applyBorder="1" applyAlignment="1" applyProtection="1">
      <alignment horizontal="right"/>
      <protection locked="0"/>
    </xf>
    <xf numFmtId="1" fontId="20" fillId="0" borderId="0" xfId="0" applyNumberFormat="1" applyFont="1" applyFill="1" applyBorder="1" applyAlignment="1" applyProtection="1">
      <alignment/>
      <protection locked="0"/>
    </xf>
    <xf numFmtId="37" fontId="20" fillId="0" borderId="0" xfId="15" applyNumberFormat="1" applyFont="1" applyFill="1" applyBorder="1" applyAlignment="1">
      <alignment/>
    </xf>
    <xf numFmtId="1" fontId="17" fillId="0" borderId="0" xfId="0" applyNumberFormat="1" applyFont="1" applyFill="1" applyBorder="1" applyAlignment="1" applyProtection="1">
      <alignment/>
      <protection locked="0"/>
    </xf>
    <xf numFmtId="37" fontId="17" fillId="0" borderId="0" xfId="23" applyNumberFormat="1" applyFont="1" applyFill="1" applyBorder="1" applyAlignment="1">
      <alignment horizontal="right"/>
      <protection/>
    </xf>
    <xf numFmtId="37" fontId="17" fillId="0" borderId="0" xfId="23" applyNumberFormat="1" applyFont="1" applyFill="1" applyBorder="1" applyAlignment="1" applyProtection="1">
      <alignment horizontal="right"/>
      <protection locked="0"/>
    </xf>
    <xf numFmtId="37" fontId="17" fillId="0" borderId="0" xfId="15" applyNumberFormat="1" applyFont="1" applyFill="1" applyBorder="1" applyAlignment="1">
      <alignment/>
    </xf>
    <xf numFmtId="1" fontId="17" fillId="0" borderId="0" xfId="23" applyNumberFormat="1" applyFont="1" applyBorder="1" applyAlignment="1" applyProtection="1">
      <alignment horizontal="left"/>
      <protection locked="0"/>
    </xf>
    <xf numFmtId="171" fontId="17" fillId="0" borderId="0" xfId="15" applyFont="1" applyFill="1" applyBorder="1" applyAlignment="1" applyProtection="1">
      <alignment horizontal="right"/>
      <protection locked="0"/>
    </xf>
    <xf numFmtId="37" fontId="20" fillId="0" borderId="0" xfId="23" applyNumberFormat="1" applyFont="1" applyFill="1" applyBorder="1" applyAlignment="1">
      <alignment horizontal="right"/>
      <protection/>
    </xf>
    <xf numFmtId="1" fontId="17" fillId="0" borderId="0" xfId="0" applyNumberFormat="1" applyFont="1" applyFill="1" applyBorder="1" applyAlignment="1" applyProtection="1">
      <alignment/>
      <protection locked="0"/>
    </xf>
    <xf numFmtId="37" fontId="17" fillId="0" borderId="0" xfId="23" applyNumberFormat="1" applyFont="1" applyFill="1" applyBorder="1" applyAlignment="1">
      <alignment/>
      <protection/>
    </xf>
    <xf numFmtId="1" fontId="20" fillId="0" borderId="0" xfId="23" applyNumberFormat="1" applyFont="1" applyFill="1" applyBorder="1" applyAlignment="1" applyProtection="1">
      <alignment horizontal="justify" wrapText="1"/>
      <protection locked="0"/>
    </xf>
    <xf numFmtId="37" fontId="20" fillId="2" borderId="0" xfId="0" applyNumberFormat="1" applyFont="1" applyAlignment="1">
      <alignment horizontal="justify" wrapText="1"/>
    </xf>
    <xf numFmtId="37" fontId="20" fillId="0" borderId="0" xfId="0" applyNumberFormat="1" applyFont="1" applyFill="1" applyAlignment="1">
      <alignment horizontal="right" wrapText="1"/>
    </xf>
    <xf numFmtId="37" fontId="19" fillId="2" borderId="0" xfId="0" applyNumberFormat="1" applyFont="1" applyAlignment="1">
      <alignment horizontal="justify" wrapText="1"/>
    </xf>
    <xf numFmtId="171" fontId="20" fillId="0" borderId="1" xfId="15" applyFont="1" applyFill="1" applyBorder="1" applyAlignment="1" applyProtection="1">
      <alignment horizontal="right"/>
      <protection locked="0"/>
    </xf>
    <xf numFmtId="37" fontId="20" fillId="0" borderId="1" xfId="0" applyNumberFormat="1" applyFont="1" applyFill="1" applyBorder="1" applyAlignment="1">
      <alignment horizontal="right" wrapText="1"/>
    </xf>
    <xf numFmtId="2" fontId="17" fillId="0" borderId="1" xfId="23" applyNumberFormat="1" applyFont="1" applyFill="1" applyBorder="1">
      <alignment/>
      <protection/>
    </xf>
    <xf numFmtId="171" fontId="17" fillId="0" borderId="0" xfId="15" applyFont="1" applyFill="1" applyBorder="1" applyAlignment="1" applyProtection="1">
      <alignment horizontal="left"/>
      <protection locked="0"/>
    </xf>
    <xf numFmtId="169" fontId="17" fillId="0" borderId="0" xfId="15" applyNumberFormat="1" applyFont="1" applyFill="1" applyBorder="1" applyAlignment="1" applyProtection="1">
      <alignment horizontal="right"/>
      <protection locked="0"/>
    </xf>
    <xf numFmtId="37" fontId="17" fillId="0" borderId="5" xfId="0" applyNumberFormat="1" applyFont="1" applyFill="1" applyBorder="1" applyAlignment="1">
      <alignment horizontal="justify" wrapText="1"/>
    </xf>
    <xf numFmtId="169" fontId="17" fillId="0" borderId="5" xfId="15" applyNumberFormat="1" applyFont="1" applyFill="1" applyBorder="1" applyAlignment="1" applyProtection="1">
      <alignment horizontal="right"/>
      <protection locked="0"/>
    </xf>
    <xf numFmtId="171" fontId="17" fillId="0" borderId="5" xfId="15" applyFont="1" applyFill="1" applyBorder="1" applyAlignment="1" applyProtection="1">
      <alignment horizontal="right"/>
      <protection locked="0"/>
    </xf>
    <xf numFmtId="189" fontId="20" fillId="0" borderId="0" xfId="23" applyNumberFormat="1" applyFont="1" applyFill="1" applyBorder="1">
      <alignment/>
      <protection/>
    </xf>
    <xf numFmtId="37" fontId="20" fillId="0" borderId="0" xfId="23" applyNumberFormat="1" applyFont="1" applyFill="1" applyBorder="1" applyAlignment="1" applyProtection="1">
      <alignment horizontal="right"/>
      <protection locked="0"/>
    </xf>
    <xf numFmtId="189" fontId="17" fillId="0" borderId="0" xfId="23" applyNumberFormat="1" applyFont="1" applyFill="1" applyBorder="1">
      <alignment/>
      <protection/>
    </xf>
    <xf numFmtId="171" fontId="20" fillId="0" borderId="0" xfId="15" applyFont="1" applyFill="1" applyBorder="1" applyAlignment="1" applyProtection="1">
      <alignment horizontal="right"/>
      <protection locked="0"/>
    </xf>
    <xf numFmtId="171" fontId="20" fillId="0" borderId="0" xfId="15" applyFont="1" applyFill="1" applyBorder="1" applyAlignment="1" applyProtection="1" quotePrefix="1">
      <alignment horizontal="right" vertical="center"/>
      <protection locked="0"/>
    </xf>
    <xf numFmtId="171" fontId="17" fillId="0" borderId="0" xfId="15" applyFont="1" applyFill="1" applyBorder="1" applyAlignment="1" applyProtection="1">
      <alignment horizontal="right" vertical="center"/>
      <protection locked="0"/>
    </xf>
    <xf numFmtId="171" fontId="20" fillId="0" borderId="0" xfId="15" applyFont="1" applyFill="1" applyBorder="1" applyAlignment="1" applyProtection="1">
      <alignment horizontal="right" vertical="center"/>
      <protection locked="0"/>
    </xf>
    <xf numFmtId="1" fontId="17" fillId="0" borderId="0" xfId="0" applyNumberFormat="1" applyFont="1" applyFill="1" applyBorder="1" applyAlignment="1" applyProtection="1">
      <alignment/>
      <protection locked="0"/>
    </xf>
    <xf numFmtId="183" fontId="17" fillId="0" borderId="0" xfId="15" applyNumberFormat="1" applyFont="1" applyFill="1" applyBorder="1" applyAlignment="1" applyProtection="1">
      <alignment horizontal="right"/>
      <protection locked="0"/>
    </xf>
    <xf numFmtId="183" fontId="17" fillId="0" borderId="0" xfId="15" applyNumberFormat="1" applyFont="1" applyFill="1" applyBorder="1" applyAlignment="1" applyProtection="1">
      <alignment horizontal="right"/>
      <protection locked="0"/>
    </xf>
    <xf numFmtId="183" fontId="17" fillId="0" borderId="4" xfId="15" applyNumberFormat="1" applyFont="1" applyFill="1" applyBorder="1" applyAlignment="1" applyProtection="1">
      <alignment horizontal="right"/>
      <protection locked="0"/>
    </xf>
    <xf numFmtId="1" fontId="17" fillId="0" borderId="0" xfId="0" applyNumberFormat="1" applyFont="1" applyFill="1" applyBorder="1" applyAlignment="1" applyProtection="1">
      <alignment/>
      <protection locked="0"/>
    </xf>
    <xf numFmtId="183" fontId="17" fillId="0" borderId="5" xfId="15" applyNumberFormat="1" applyFont="1" applyFill="1" applyBorder="1" applyAlignment="1">
      <alignment horizontal="right"/>
    </xf>
    <xf numFmtId="2" fontId="17" fillId="0" borderId="0" xfId="23" applyNumberFormat="1" applyFont="1" applyFill="1" applyBorder="1" applyAlignment="1" applyProtection="1">
      <alignment horizontal="left"/>
      <protection locked="0"/>
    </xf>
    <xf numFmtId="1" fontId="17" fillId="0" borderId="0" xfId="0" applyNumberFormat="1" applyFont="1" applyFill="1" applyBorder="1" applyAlignment="1" applyProtection="1" quotePrefix="1">
      <alignment/>
      <protection locked="0"/>
    </xf>
    <xf numFmtId="183" fontId="17" fillId="0" borderId="0" xfId="15" applyNumberFormat="1" applyFont="1" applyFill="1" applyBorder="1" applyAlignment="1" applyProtection="1" quotePrefix="1">
      <alignment horizontal="right"/>
      <protection locked="0"/>
    </xf>
    <xf numFmtId="183" fontId="17" fillId="0" borderId="4" xfId="15" applyNumberFormat="1" applyFont="1" applyFill="1" applyBorder="1" applyAlignment="1" applyProtection="1" quotePrefix="1">
      <alignment horizontal="right"/>
      <protection locked="0"/>
    </xf>
    <xf numFmtId="37" fontId="17" fillId="0" borderId="0" xfId="23" applyNumberFormat="1" applyFont="1" applyFill="1" applyBorder="1" applyAlignment="1">
      <alignment horizontal="center"/>
      <protection/>
    </xf>
    <xf numFmtId="37" fontId="17" fillId="0" borderId="0" xfId="23" applyNumberFormat="1" applyFont="1" applyFill="1" applyBorder="1" applyProtection="1">
      <alignment/>
      <protection locked="0"/>
    </xf>
    <xf numFmtId="37" fontId="20" fillId="0" borderId="0" xfId="23" applyNumberFormat="1" applyFont="1" applyFill="1" applyBorder="1" applyAlignment="1" applyProtection="1">
      <alignment vertical="top"/>
      <protection locked="0"/>
    </xf>
    <xf numFmtId="37" fontId="17" fillId="0" borderId="0" xfId="23" applyNumberFormat="1" applyFont="1" applyFill="1" applyBorder="1" applyAlignment="1" applyProtection="1">
      <alignment vertical="top"/>
      <protection locked="0"/>
    </xf>
    <xf numFmtId="186" fontId="20" fillId="0" borderId="0" xfId="23" applyNumberFormat="1" applyFont="1" applyFill="1" applyBorder="1" applyAlignment="1">
      <alignment horizontal="right" vertical="top"/>
      <protection/>
    </xf>
    <xf numFmtId="186" fontId="17" fillId="0" borderId="0" xfId="23" applyNumberFormat="1" applyFont="1" applyFill="1" applyBorder="1" applyAlignment="1">
      <alignment horizontal="right" vertical="top"/>
      <protection/>
    </xf>
    <xf numFmtId="37" fontId="17" fillId="0" borderId="0" xfId="23" applyNumberFormat="1" applyFont="1" applyFill="1" applyBorder="1" applyAlignment="1">
      <alignment vertical="top"/>
      <protection/>
    </xf>
    <xf numFmtId="2" fontId="20" fillId="0" borderId="0" xfId="23" applyNumberFormat="1" applyFont="1" applyFill="1" applyBorder="1" applyAlignment="1">
      <alignment horizontal="center"/>
      <protection/>
    </xf>
    <xf numFmtId="37" fontId="19" fillId="2" borderId="0" xfId="0" applyNumberFormat="1" applyFont="1" applyAlignment="1">
      <alignment/>
    </xf>
    <xf numFmtId="37" fontId="17" fillId="0" borderId="0" xfId="15" applyNumberFormat="1" applyFont="1" applyFill="1" applyBorder="1" applyAlignment="1" applyProtection="1">
      <alignment horizontal="right"/>
      <protection locked="0"/>
    </xf>
    <xf numFmtId="37" fontId="17" fillId="2" borderId="0" xfId="0" applyNumberFormat="1" applyFont="1" applyAlignment="1">
      <alignment/>
    </xf>
    <xf numFmtId="2" fontId="17" fillId="0" borderId="0" xfId="23" applyNumberFormat="1" applyFont="1" applyFill="1" applyBorder="1" applyAlignment="1">
      <alignment horizontal="center" vertical="top"/>
      <protection/>
    </xf>
    <xf numFmtId="1" fontId="17" fillId="0" borderId="0" xfId="0" applyNumberFormat="1" applyFont="1" applyFill="1" applyBorder="1" applyAlignment="1" applyProtection="1">
      <alignment horizontal="justify" wrapText="1"/>
      <protection locked="0"/>
    </xf>
    <xf numFmtId="37" fontId="20" fillId="0" borderId="0" xfId="0" applyNumberFormat="1" applyFont="1" applyFill="1" applyBorder="1" applyAlignment="1">
      <alignment wrapText="1"/>
    </xf>
    <xf numFmtId="171" fontId="20" fillId="0" borderId="12" xfId="15" applyFont="1" applyFill="1" applyBorder="1" applyAlignment="1" applyProtection="1" quotePrefix="1">
      <alignment horizontal="right"/>
      <protection locked="0"/>
    </xf>
    <xf numFmtId="183" fontId="20" fillId="0" borderId="0" xfId="15" applyNumberFormat="1" applyFont="1" applyFill="1" applyBorder="1" applyAlignment="1" applyProtection="1" quotePrefix="1">
      <alignment horizontal="right"/>
      <protection locked="0"/>
    </xf>
    <xf numFmtId="2" fontId="17" fillId="0" borderId="0" xfId="23" applyNumberFormat="1" applyFont="1" applyFill="1" applyBorder="1" applyAlignment="1">
      <alignment vertical="top" wrapText="1"/>
      <protection/>
    </xf>
    <xf numFmtId="37" fontId="19" fillId="0" borderId="0" xfId="0" applyNumberFormat="1" applyFont="1" applyFill="1" applyAlignment="1">
      <alignment vertical="top" wrapText="1"/>
    </xf>
    <xf numFmtId="2" fontId="20" fillId="0" borderId="0" xfId="23" applyNumberFormat="1" applyFont="1" applyFill="1" applyBorder="1" applyAlignment="1">
      <alignment vertical="top"/>
      <protection/>
    </xf>
    <xf numFmtId="2" fontId="17" fillId="0" borderId="0" xfId="23" applyNumberFormat="1" applyFont="1" applyFill="1" applyBorder="1" applyAlignment="1">
      <alignment vertical="top"/>
      <protection/>
    </xf>
    <xf numFmtId="0" fontId="20" fillId="0" borderId="0" xfId="0" applyFont="1" applyAlignment="1">
      <alignment/>
    </xf>
    <xf numFmtId="0" fontId="17" fillId="0" borderId="0" xfId="0" applyFont="1" applyAlignment="1">
      <alignment/>
    </xf>
    <xf numFmtId="169" fontId="17" fillId="0" borderId="0" xfId="0" applyNumberFormat="1" applyFont="1" applyFill="1" applyAlignment="1">
      <alignment horizontal="right"/>
    </xf>
    <xf numFmtId="169" fontId="17" fillId="0" borderId="0" xfId="0" applyNumberFormat="1" applyFont="1" applyBorder="1" applyAlignment="1">
      <alignment horizontal="right"/>
    </xf>
    <xf numFmtId="169" fontId="17" fillId="0" borderId="0" xfId="0" applyNumberFormat="1" applyFont="1" applyAlignment="1">
      <alignment horizontal="right"/>
    </xf>
    <xf numFmtId="169" fontId="20" fillId="0" borderId="0" xfId="0" applyNumberFormat="1" applyFont="1" applyBorder="1" applyAlignment="1">
      <alignment horizontal="right"/>
    </xf>
    <xf numFmtId="196" fontId="20" fillId="0" borderId="0" xfId="0" applyNumberFormat="1" applyFont="1" applyAlignment="1">
      <alignment horizontal="right"/>
    </xf>
    <xf numFmtId="169" fontId="17" fillId="0" borderId="0" xfId="0" applyNumberFormat="1" applyFont="1" applyBorder="1" applyAlignment="1">
      <alignment horizontal="center"/>
    </xf>
    <xf numFmtId="37" fontId="17" fillId="0" borderId="0" xfId="0" applyNumberFormat="1" applyFont="1" applyAlignment="1">
      <alignment horizontal="right"/>
    </xf>
    <xf numFmtId="37" fontId="17" fillId="0" borderId="0" xfId="0" applyNumberFormat="1" applyFont="1" applyBorder="1" applyAlignment="1">
      <alignment horizontal="right"/>
    </xf>
    <xf numFmtId="0" fontId="17" fillId="0" borderId="0" xfId="0" applyFont="1" applyBorder="1" applyAlignment="1">
      <alignment/>
    </xf>
    <xf numFmtId="196" fontId="20" fillId="0" borderId="0" xfId="0" applyNumberFormat="1" applyFont="1" applyBorder="1" applyAlignment="1">
      <alignment horizontal="right"/>
    </xf>
    <xf numFmtId="171" fontId="17" fillId="0" borderId="5" xfId="15" applyFont="1" applyBorder="1" applyAlignment="1">
      <alignment horizontal="right"/>
    </xf>
    <xf numFmtId="37" fontId="17" fillId="0" borderId="5" xfId="0" applyNumberFormat="1" applyFont="1" applyBorder="1" applyAlignment="1">
      <alignment horizontal="right"/>
    </xf>
    <xf numFmtId="171" fontId="17" fillId="0" borderId="0" xfId="15" applyFont="1" applyBorder="1" applyAlignment="1">
      <alignment horizontal="right"/>
    </xf>
    <xf numFmtId="0" fontId="20" fillId="0" borderId="0" xfId="0" applyFont="1" applyBorder="1" applyAlignment="1">
      <alignment/>
    </xf>
    <xf numFmtId="0" fontId="17" fillId="0" borderId="0" xfId="0" applyNumberFormat="1" applyFont="1" applyBorder="1" applyAlignment="1" quotePrefix="1">
      <alignment/>
    </xf>
    <xf numFmtId="169" fontId="17" fillId="0" borderId="0" xfId="0" applyNumberFormat="1" applyFont="1" applyBorder="1" applyAlignment="1">
      <alignment/>
    </xf>
    <xf numFmtId="0" fontId="17" fillId="0" borderId="0" xfId="0" applyFont="1" applyBorder="1" applyAlignment="1">
      <alignment horizontal="center"/>
    </xf>
    <xf numFmtId="37" fontId="20" fillId="0" borderId="0" xfId="0" applyNumberFormat="1" applyFont="1" applyBorder="1" applyAlignment="1">
      <alignment/>
    </xf>
    <xf numFmtId="37" fontId="17" fillId="0" borderId="0" xfId="0" applyNumberFormat="1" applyFont="1" applyBorder="1" applyAlignment="1">
      <alignment/>
    </xf>
    <xf numFmtId="37" fontId="17" fillId="0" borderId="0" xfId="0" applyNumberFormat="1" applyFont="1" applyBorder="1" applyAlignment="1">
      <alignment horizontal="center"/>
    </xf>
    <xf numFmtId="37" fontId="17" fillId="0" borderId="1" xfId="0" applyNumberFormat="1" applyFont="1" applyBorder="1" applyAlignment="1">
      <alignment horizontal="right"/>
    </xf>
    <xf numFmtId="0" fontId="17" fillId="0" borderId="0" xfId="0" applyFont="1" applyFill="1" applyBorder="1" applyAlignment="1">
      <alignment/>
    </xf>
    <xf numFmtId="0" fontId="7" fillId="0" borderId="0" xfId="0" applyFont="1" applyAlignment="1">
      <alignment/>
    </xf>
    <xf numFmtId="0" fontId="4" fillId="0" borderId="0" xfId="0" applyFont="1" applyAlignment="1">
      <alignment/>
    </xf>
    <xf numFmtId="169" fontId="4" fillId="0" borderId="0" xfId="15" applyNumberFormat="1" applyFont="1" applyBorder="1" applyAlignment="1">
      <alignment horizontal="right"/>
    </xf>
    <xf numFmtId="0" fontId="17" fillId="0" borderId="0" xfId="0" applyFont="1" applyAlignment="1" quotePrefix="1">
      <alignment/>
    </xf>
    <xf numFmtId="169" fontId="17" fillId="0" borderId="0" xfId="15" applyNumberFormat="1" applyFont="1" applyBorder="1" applyAlignment="1">
      <alignment horizontal="right"/>
    </xf>
    <xf numFmtId="38" fontId="4" fillId="0" borderId="0" xfId="0" applyNumberFormat="1" applyFont="1" applyBorder="1" applyAlignment="1">
      <alignment horizontal="right"/>
    </xf>
    <xf numFmtId="169" fontId="4" fillId="0" borderId="0" xfId="15" applyNumberFormat="1" applyFont="1" applyFill="1" applyBorder="1" applyAlignment="1">
      <alignment horizontal="right"/>
    </xf>
    <xf numFmtId="38" fontId="4" fillId="0" borderId="0" xfId="0" applyNumberFormat="1" applyFont="1" applyFill="1" applyBorder="1" applyAlignment="1">
      <alignment horizontal="right"/>
    </xf>
    <xf numFmtId="183" fontId="20" fillId="0" borderId="2" xfId="15" applyNumberFormat="1" applyFont="1" applyFill="1" applyBorder="1" applyAlignment="1" applyProtection="1" quotePrefix="1">
      <alignment horizontal="right"/>
      <protection locked="0"/>
    </xf>
    <xf numFmtId="183" fontId="20" fillId="0" borderId="0" xfId="15" applyNumberFormat="1" applyFont="1" applyFill="1" applyBorder="1" applyAlignment="1" applyProtection="1">
      <alignment horizontal="right"/>
      <protection locked="0"/>
    </xf>
    <xf numFmtId="171" fontId="20" fillId="0" borderId="0" xfId="15" applyNumberFormat="1" applyFont="1" applyFill="1" applyBorder="1" applyAlignment="1" applyProtection="1" quotePrefix="1">
      <alignment horizontal="right"/>
      <protection locked="0"/>
    </xf>
    <xf numFmtId="171" fontId="20" fillId="0" borderId="2" xfId="15" applyNumberFormat="1" applyFont="1" applyFill="1" applyBorder="1" applyAlignment="1" applyProtection="1" quotePrefix="1">
      <alignment horizontal="right"/>
      <protection locked="0"/>
    </xf>
    <xf numFmtId="37" fontId="20" fillId="0" borderId="0" xfId="21" applyNumberFormat="1" applyFont="1" applyFill="1" applyAlignment="1">
      <alignment horizontal="justify" vertical="center" wrapText="1"/>
      <protection/>
    </xf>
    <xf numFmtId="38" fontId="20" fillId="0" borderId="0" xfId="0" applyNumberFormat="1" applyFont="1" applyFill="1" applyAlignment="1">
      <alignment/>
    </xf>
    <xf numFmtId="183" fontId="5" fillId="0" borderId="4" xfId="0" applyNumberFormat="1" applyFont="1" applyFill="1" applyBorder="1" applyAlignment="1">
      <alignment/>
    </xf>
    <xf numFmtId="183" fontId="12" fillId="0" borderId="9" xfId="15" applyNumberFormat="1" applyFont="1" applyFill="1" applyBorder="1" applyAlignment="1">
      <alignment/>
    </xf>
    <xf numFmtId="37" fontId="19" fillId="0" borderId="0" xfId="0" applyNumberFormat="1" applyFont="1" applyFill="1" applyBorder="1" applyAlignment="1">
      <alignment horizontal="justify" wrapText="1"/>
    </xf>
    <xf numFmtId="1" fontId="17" fillId="0" borderId="0" xfId="0" applyNumberFormat="1" applyFont="1" applyFill="1" applyBorder="1" applyAlignment="1" applyProtection="1">
      <alignment horizontal="justify" wrapText="1"/>
      <protection locked="0"/>
    </xf>
    <xf numFmtId="1" fontId="17" fillId="0" borderId="0" xfId="23" applyNumberFormat="1" applyFont="1" applyFill="1" applyBorder="1" applyAlignment="1" applyProtection="1">
      <alignment horizontal="justify" vertical="top"/>
      <protection locked="0"/>
    </xf>
    <xf numFmtId="37" fontId="19" fillId="2" borderId="0" xfId="0" applyNumberFormat="1" applyFont="1" applyAlignment="1">
      <alignment horizontal="justify" vertical="top"/>
    </xf>
    <xf numFmtId="37" fontId="19" fillId="2" borderId="0" xfId="0" applyNumberFormat="1" applyFont="1" applyAlignment="1">
      <alignment horizontal="justify" vertical="top" wrapText="1"/>
    </xf>
    <xf numFmtId="1" fontId="17" fillId="0" borderId="0" xfId="23" applyNumberFormat="1" applyFont="1" applyFill="1" applyBorder="1" applyAlignment="1" applyProtection="1" quotePrefix="1">
      <alignment horizontal="justify" vertical="top" wrapText="1"/>
      <protection locked="0"/>
    </xf>
    <xf numFmtId="37" fontId="17" fillId="2" borderId="0" xfId="0" applyNumberFormat="1" applyFont="1" applyAlignment="1">
      <alignment/>
    </xf>
    <xf numFmtId="2" fontId="17" fillId="0" borderId="0" xfId="23" applyNumberFormat="1" applyFont="1" applyFill="1" applyBorder="1" applyAlignment="1">
      <alignment vertical="top" wrapText="1"/>
      <protection/>
    </xf>
    <xf numFmtId="37" fontId="19" fillId="0" borderId="0" xfId="0" applyNumberFormat="1" applyFont="1" applyFill="1" applyAlignment="1">
      <alignment vertical="top" wrapText="1"/>
    </xf>
    <xf numFmtId="1" fontId="20" fillId="0" borderId="1" xfId="23" applyNumberFormat="1" applyFont="1" applyFill="1" applyBorder="1" applyAlignment="1" applyProtection="1">
      <alignment horizontal="justify" wrapText="1"/>
      <protection locked="0"/>
    </xf>
    <xf numFmtId="37" fontId="19" fillId="2" borderId="1" xfId="0" applyNumberFormat="1" applyFont="1" applyBorder="1" applyAlignment="1">
      <alignment wrapText="1"/>
    </xf>
    <xf numFmtId="2" fontId="17" fillId="0" borderId="0" xfId="23" applyNumberFormat="1" applyFont="1" applyFill="1" applyAlignment="1">
      <alignment horizontal="justify" wrapText="1"/>
      <protection/>
    </xf>
    <xf numFmtId="37" fontId="19" fillId="0" borderId="0" xfId="0" applyNumberFormat="1" applyFont="1" applyFill="1" applyAlignment="1">
      <alignment horizontal="justify" wrapText="1"/>
    </xf>
    <xf numFmtId="37" fontId="19" fillId="2" borderId="1" xfId="0" applyNumberFormat="1" applyFont="1" applyBorder="1" applyAlignment="1">
      <alignment/>
    </xf>
    <xf numFmtId="2" fontId="17" fillId="0" borderId="0" xfId="23" applyNumberFormat="1" applyFont="1" applyFill="1" applyBorder="1" applyAlignment="1">
      <alignment horizontal="justify" vertical="top" wrapText="1"/>
      <protection/>
    </xf>
    <xf numFmtId="1" fontId="17" fillId="0" borderId="0" xfId="23" applyNumberFormat="1" applyFont="1" applyFill="1" applyBorder="1" applyAlignment="1" applyProtection="1">
      <alignment horizontal="justify" wrapText="1"/>
      <protection locked="0"/>
    </xf>
    <xf numFmtId="37" fontId="11" fillId="0" borderId="0" xfId="0" applyNumberFormat="1" applyFont="1" applyFill="1" applyAlignment="1">
      <alignment horizontal="justify" wrapText="1"/>
    </xf>
    <xf numFmtId="37" fontId="26"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19" fillId="0" borderId="0" xfId="0" applyNumberFormat="1" applyFont="1" applyFill="1" applyBorder="1" applyAlignment="1">
      <alignment horizontal="left"/>
    </xf>
    <xf numFmtId="37" fontId="16" fillId="0" borderId="0" xfId="0" applyNumberFormat="1" applyFont="1" applyFill="1" applyBorder="1" applyAlignment="1">
      <alignment horizontal="center" vertical="center"/>
    </xf>
    <xf numFmtId="183" fontId="20" fillId="0" borderId="1" xfId="15" applyNumberFormat="1" applyFont="1" applyFill="1" applyBorder="1" applyAlignment="1">
      <alignment horizontal="center"/>
    </xf>
    <xf numFmtId="37" fontId="0" fillId="2" borderId="0" xfId="0" applyNumberFormat="1" applyAlignment="1">
      <alignment horizontal="justify" wrapText="1"/>
    </xf>
    <xf numFmtId="37" fontId="20" fillId="0" borderId="0" xfId="0" applyNumberFormat="1" applyFont="1" applyFill="1" applyAlignment="1">
      <alignment vertical="center" wrapText="1"/>
    </xf>
    <xf numFmtId="37" fontId="0" fillId="2" borderId="0" xfId="0" applyNumberFormat="1" applyAlignment="1">
      <alignment vertical="center" wrapText="1"/>
    </xf>
    <xf numFmtId="38" fontId="12" fillId="0" borderId="14" xfId="0" applyNumberFormat="1" applyFont="1" applyFill="1" applyBorder="1" applyAlignment="1">
      <alignment horizontal="center" vertical="center"/>
    </xf>
    <xf numFmtId="38" fontId="12" fillId="0" borderId="15" xfId="0" applyNumberFormat="1" applyFont="1" applyFill="1" applyBorder="1" applyAlignment="1">
      <alignment horizontal="center" vertical="center"/>
    </xf>
    <xf numFmtId="38" fontId="12" fillId="0" borderId="16" xfId="0" applyNumberFormat="1" applyFont="1" applyFill="1" applyBorder="1" applyAlignment="1">
      <alignment horizontal="center" vertical="center"/>
    </xf>
    <xf numFmtId="37" fontId="13" fillId="2" borderId="0" xfId="0" applyNumberFormat="1" applyFont="1" applyAlignment="1">
      <alignment horizontal="justify" wrapText="1"/>
    </xf>
    <xf numFmtId="37" fontId="10" fillId="0" borderId="0" xfId="0" applyNumberFormat="1" applyFont="1" applyFill="1" applyBorder="1" applyAlignment="1">
      <alignment horizontal="left"/>
    </xf>
    <xf numFmtId="37" fontId="11" fillId="0" borderId="0" xfId="21" applyNumberFormat="1" applyFont="1" applyFill="1" applyAlignment="1">
      <alignment horizontal="justify" wrapText="1"/>
      <protection/>
    </xf>
    <xf numFmtId="37" fontId="13" fillId="2" borderId="0" xfId="21" applyNumberFormat="1" applyFont="1" applyAlignment="1">
      <alignment horizontal="justify" wrapText="1"/>
      <protection/>
    </xf>
    <xf numFmtId="37" fontId="20" fillId="0" borderId="0" xfId="21" applyNumberFormat="1" applyFont="1" applyFill="1" applyAlignment="1">
      <alignment horizontal="center"/>
      <protection/>
    </xf>
    <xf numFmtId="49" fontId="20" fillId="0" borderId="1" xfId="21" applyNumberFormat="1" applyFont="1" applyFill="1" applyBorder="1" applyAlignment="1" quotePrefix="1">
      <alignment horizontal="center"/>
      <protection/>
    </xf>
    <xf numFmtId="37" fontId="26"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2" fillId="0" borderId="0" xfId="21" applyNumberFormat="1" applyFont="1" applyFill="1" applyAlignment="1">
      <alignment horizontal="center" vertical="center"/>
      <protection/>
    </xf>
    <xf numFmtId="1" fontId="17" fillId="0" borderId="0" xfId="0" applyNumberFormat="1" applyFont="1" applyFill="1" applyBorder="1" applyAlignment="1" applyProtection="1">
      <alignment horizontal="justify" vertical="top" wrapText="1"/>
      <protection locked="0"/>
    </xf>
    <xf numFmtId="37" fontId="19" fillId="0" borderId="0" xfId="0" applyNumberFormat="1" applyFont="1" applyFill="1" applyAlignment="1">
      <alignment horizontal="justify" vertical="top" wrapText="1"/>
    </xf>
    <xf numFmtId="183" fontId="17" fillId="0" borderId="0" xfId="15" applyNumberFormat="1" applyFont="1" applyFill="1" applyAlignment="1">
      <alignment wrapText="1"/>
    </xf>
    <xf numFmtId="37" fontId="19" fillId="2" borderId="0" xfId="0" applyNumberFormat="1" applyFont="1" applyAlignment="1">
      <alignment/>
    </xf>
    <xf numFmtId="183" fontId="17" fillId="0" borderId="0" xfId="15" applyNumberFormat="1" applyFont="1" applyFill="1" applyBorder="1" applyAlignment="1">
      <alignment wrapText="1"/>
    </xf>
    <xf numFmtId="37" fontId="19" fillId="0" borderId="0" xfId="0" applyNumberFormat="1" applyFont="1" applyFill="1" applyAlignment="1">
      <alignment wrapText="1"/>
    </xf>
    <xf numFmtId="2" fontId="17" fillId="0" borderId="0" xfId="23" applyNumberFormat="1" applyFont="1" applyFill="1" applyBorder="1" applyAlignment="1">
      <alignment horizontal="justify" vertical="top" wrapText="1"/>
      <protection/>
    </xf>
    <xf numFmtId="37" fontId="20" fillId="0" borderId="1" xfId="0" applyNumberFormat="1" applyFont="1" applyFill="1" applyBorder="1" applyAlignment="1">
      <alignment horizontal="center" wrapText="1"/>
    </xf>
    <xf numFmtId="1" fontId="17" fillId="0" borderId="0" xfId="23" applyNumberFormat="1" applyFont="1" applyFill="1" applyBorder="1" applyAlignment="1" applyProtection="1">
      <alignment horizontal="justify" vertical="top" wrapText="1"/>
      <protection locked="0"/>
    </xf>
    <xf numFmtId="1" fontId="17" fillId="0" borderId="0" xfId="23" applyNumberFormat="1" applyFont="1" applyFill="1" applyBorder="1" applyAlignment="1" applyProtection="1">
      <alignment horizontal="justify" vertical="top" wrapText="1"/>
      <protection locked="0"/>
    </xf>
    <xf numFmtId="37" fontId="32" fillId="2" borderId="0" xfId="0" applyNumberFormat="1" applyFont="1" applyAlignment="1">
      <alignment/>
    </xf>
    <xf numFmtId="37" fontId="19" fillId="2" borderId="0" xfId="0" applyNumberFormat="1" applyFont="1" applyAlignment="1">
      <alignment/>
    </xf>
    <xf numFmtId="1" fontId="20" fillId="0" borderId="0" xfId="23" applyNumberFormat="1" applyFont="1" applyFill="1" applyBorder="1" applyAlignment="1" applyProtection="1">
      <alignment horizontal="justify"/>
      <protection locked="0"/>
    </xf>
    <xf numFmtId="37" fontId="20" fillId="2" borderId="0" xfId="0" applyNumberFormat="1" applyFont="1" applyAlignment="1">
      <alignment horizontal="justify"/>
    </xf>
    <xf numFmtId="37" fontId="19" fillId="2" borderId="0" xfId="0" applyNumberFormat="1" applyFont="1" applyAlignment="1">
      <alignment horizontal="justify"/>
    </xf>
    <xf numFmtId="37" fontId="19" fillId="0" borderId="0" xfId="0" applyNumberFormat="1" applyFont="1" applyFill="1" applyBorder="1" applyAlignment="1">
      <alignment horizontal="justify" vertical="top" wrapText="1"/>
    </xf>
    <xf numFmtId="1" fontId="17" fillId="0" borderId="0" xfId="23" applyNumberFormat="1" applyFont="1" applyFill="1" applyBorder="1" applyAlignment="1" applyProtection="1">
      <alignment horizontal="justify" vertical="center" wrapText="1"/>
      <protection locked="0"/>
    </xf>
    <xf numFmtId="37" fontId="19" fillId="0" borderId="0" xfId="0" applyNumberFormat="1" applyFont="1" applyFill="1" applyBorder="1" applyAlignment="1">
      <alignment horizontal="justify" vertical="center" wrapText="1"/>
    </xf>
    <xf numFmtId="183" fontId="17" fillId="0" borderId="0" xfId="15" applyNumberFormat="1" applyFont="1" applyFill="1" applyAlignment="1" quotePrefix="1">
      <alignment wrapText="1"/>
    </xf>
    <xf numFmtId="1" fontId="17" fillId="0" borderId="0" xfId="23" applyNumberFormat="1" applyFont="1" applyFill="1" applyBorder="1" applyAlignment="1" applyProtection="1">
      <alignment horizontal="justify" wrapText="1"/>
      <protection locked="0"/>
    </xf>
    <xf numFmtId="37" fontId="17" fillId="0" borderId="0" xfId="0" applyNumberFormat="1" applyFont="1" applyFill="1" applyAlignment="1">
      <alignment horizontal="justify" wrapText="1"/>
    </xf>
    <xf numFmtId="1" fontId="20" fillId="0" borderId="0" xfId="23" applyNumberFormat="1" applyFont="1" applyFill="1" applyBorder="1" applyAlignment="1" applyProtection="1">
      <alignment horizontal="left" wrapText="1"/>
      <protection locked="0"/>
    </xf>
    <xf numFmtId="1" fontId="17" fillId="0" borderId="0" xfId="23" applyNumberFormat="1" applyFont="1" applyFill="1" applyBorder="1" applyAlignment="1" applyProtection="1" quotePrefix="1">
      <alignment horizontal="justify" vertical="top"/>
      <protection locked="0"/>
    </xf>
    <xf numFmtId="183" fontId="20" fillId="0" borderId="0" xfId="15" applyNumberFormat="1" applyFont="1" applyFill="1" applyAlignment="1">
      <alignment horizontal="left" vertical="center"/>
    </xf>
    <xf numFmtId="1" fontId="20" fillId="0" borderId="0" xfId="23" applyNumberFormat="1" applyFont="1" applyFill="1" applyBorder="1" applyAlignment="1" applyProtection="1">
      <alignment horizontal="center"/>
      <protection locked="0"/>
    </xf>
  </cellXfs>
  <cellStyles count="11">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EXAMPLE BERHAD (TCE)" xfId="22"/>
    <cellStyle name="Normal_june98-Eng"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274</xdr:row>
      <xdr:rowOff>142875</xdr:rowOff>
    </xdr:from>
    <xdr:ext cx="12515850" cy="1962150"/>
    <xdr:sp>
      <xdr:nvSpPr>
        <xdr:cNvPr id="1" name="TextBox 1"/>
        <xdr:cNvSpPr txBox="1">
          <a:spLocks noChangeArrowheads="1"/>
        </xdr:cNvSpPr>
      </xdr:nvSpPr>
      <xdr:spPr>
        <a:xfrm>
          <a:off x="609600" y="82353150"/>
          <a:ext cx="12515850" cy="1962150"/>
        </a:xfrm>
        <a:prstGeom prst="rect">
          <a:avLst/>
        </a:prstGeom>
        <a:noFill/>
        <a:ln w="9525" cmpd="sng">
          <a:noFill/>
        </a:ln>
      </xdr:spPr>
      <xdr:txBody>
        <a:bodyPr vertOverflow="clip" wrap="square"/>
        <a:p>
          <a:pPr algn="just">
            <a:defRPr/>
          </a:pPr>
          <a:r>
            <a:rPr lang="en-US" cap="none" sz="1800" b="0" i="0" u="none" baseline="0">
              <a:latin typeface="Times New Roman"/>
              <a:ea typeface="Times New Roman"/>
              <a:cs typeface="Times New Roman"/>
            </a:rPr>
            <a:t>Prior to the financial year ended 31 December 2005, BHIC indirectly held 79.16% of the equity interest in Boustead Naval Shipyard Sdn Bhd ("BN Shipyard") through Boustead Penang Shipyard Sdn Bhd ("BP Shipyard") (a wholly owned subsidiary) and Perstim Industries Sdn Bhd (“Perstim”) (an indirect subsidiary) amounting to 103,000,002 shares of RM1.00 each.  As disclosed in the audited financial statements of the Company, BP Shipyard and Perstim for the year ended 31 December 2004, the Group’s entire shareholding in BN Shipyard was pledged to lenders for borrowings granted to the Group.
</a:t>
          </a:r>
          <a:r>
            <a:rPr lang="en-US" cap="none" sz="1400" b="0" i="0" u="none" baseline="0">
              <a:latin typeface="Times New Roman"/>
              <a:ea typeface="Times New Roman"/>
              <a:cs typeface="Times New Roman"/>
            </a:rPr>
            <a:t>
</a:t>
          </a:r>
        </a:p>
      </xdr:txBody>
    </xdr:sp>
    <xdr:clientData/>
  </xdr:oneCellAnchor>
  <xdr:oneCellAnchor>
    <xdr:from>
      <xdr:col>2</xdr:col>
      <xdr:colOff>19050</xdr:colOff>
      <xdr:row>300</xdr:row>
      <xdr:rowOff>0</xdr:rowOff>
    </xdr:from>
    <xdr:ext cx="12515850" cy="285750"/>
    <xdr:sp>
      <xdr:nvSpPr>
        <xdr:cNvPr id="2" name="TextBox 2"/>
        <xdr:cNvSpPr txBox="1">
          <a:spLocks noChangeArrowheads="1"/>
        </xdr:cNvSpPr>
      </xdr:nvSpPr>
      <xdr:spPr>
        <a:xfrm>
          <a:off x="590550" y="88649175"/>
          <a:ext cx="12515850" cy="285750"/>
        </a:xfrm>
        <a:prstGeom prst="rect">
          <a:avLst/>
        </a:prstGeom>
        <a:noFill/>
        <a:ln w="1" cmpd="sng">
          <a:noFill/>
        </a:ln>
      </xdr:spPr>
      <xdr:txBody>
        <a:bodyPr vertOverflow="clip" wrap="square"/>
        <a:p>
          <a:pPr algn="just">
            <a:defRPr/>
          </a:pPr>
          <a:r>
            <a:rPr lang="en-US" cap="none" sz="1800" b="0" i="0" u="none" baseline="0"/>
            <a:t>The effects of the resulting prior year adjustments are as follows:-</a:t>
          </a:r>
        </a:p>
      </xdr:txBody>
    </xdr:sp>
    <xdr:clientData/>
  </xdr:oneCellAnchor>
  <xdr:oneCellAnchor>
    <xdr:from>
      <xdr:col>2</xdr:col>
      <xdr:colOff>19050</xdr:colOff>
      <xdr:row>318</xdr:row>
      <xdr:rowOff>0</xdr:rowOff>
    </xdr:from>
    <xdr:ext cx="5953125" cy="276225"/>
    <xdr:sp>
      <xdr:nvSpPr>
        <xdr:cNvPr id="3" name="TextBox 4"/>
        <xdr:cNvSpPr txBox="1">
          <a:spLocks noChangeArrowheads="1"/>
        </xdr:cNvSpPr>
      </xdr:nvSpPr>
      <xdr:spPr>
        <a:xfrm>
          <a:off x="590550" y="93449775"/>
          <a:ext cx="5953125" cy="276225"/>
        </a:xfrm>
        <a:prstGeom prst="rect">
          <a:avLst/>
        </a:prstGeom>
        <a:noFill/>
        <a:ln w="1" cmpd="sng">
          <a:noFill/>
        </a:ln>
      </xdr:spPr>
      <xdr:txBody>
        <a:bodyPr vertOverflow="clip" wrap="square"/>
        <a:p>
          <a:pPr algn="just">
            <a:defRPr/>
          </a:pPr>
          <a:r>
            <a:rPr lang="en-US" cap="none" sz="1800" b="0" i="0" u="none" baseline="0"/>
            <a:t>The effects of the resulting prior year adjustments are as follows:</a:t>
          </a:r>
        </a:p>
      </xdr:txBody>
    </xdr:sp>
    <xdr:clientData/>
  </xdr:oneCellAnchor>
  <xdr:oneCellAnchor>
    <xdr:from>
      <xdr:col>2</xdr:col>
      <xdr:colOff>323850</xdr:colOff>
      <xdr:row>338</xdr:row>
      <xdr:rowOff>9525</xdr:rowOff>
    </xdr:from>
    <xdr:ext cx="12306300" cy="933450"/>
    <xdr:sp>
      <xdr:nvSpPr>
        <xdr:cNvPr id="4" name="TextBox 5"/>
        <xdr:cNvSpPr txBox="1">
          <a:spLocks noChangeArrowheads="1"/>
        </xdr:cNvSpPr>
      </xdr:nvSpPr>
      <xdr:spPr>
        <a:xfrm>
          <a:off x="895350" y="99240975"/>
          <a:ext cx="12306300" cy="933450"/>
        </a:xfrm>
        <a:prstGeom prst="rect">
          <a:avLst/>
        </a:prstGeom>
        <a:noFill/>
        <a:ln w="1" cmpd="sng">
          <a:noFill/>
        </a:ln>
      </xdr:spPr>
      <xdr:txBody>
        <a:bodyPr vertOverflow="clip" wrap="square"/>
        <a:p>
          <a:pPr algn="just">
            <a:defRPr/>
          </a:pPr>
          <a:r>
            <a:rPr lang="en-US" cap="none" sz="1800" b="0" i="0" u="none" baseline="0"/>
            <a:t>There are no effects on the consolidated net profits and earnings per share for financial year ended 31 December 2006 arising from the PYA. </a:t>
          </a:r>
        </a:p>
      </xdr:txBody>
    </xdr:sp>
    <xdr:clientData/>
  </xdr:oneCellAnchor>
  <xdr:twoCellAnchor>
    <xdr:from>
      <xdr:col>2</xdr:col>
      <xdr:colOff>76200</xdr:colOff>
      <xdr:row>216</xdr:row>
      <xdr:rowOff>0</xdr:rowOff>
    </xdr:from>
    <xdr:to>
      <xdr:col>12</xdr:col>
      <xdr:colOff>1238250</xdr:colOff>
      <xdr:row>217</xdr:row>
      <xdr:rowOff>0</xdr:rowOff>
    </xdr:to>
    <xdr:sp>
      <xdr:nvSpPr>
        <xdr:cNvPr id="5" name="Text 183"/>
        <xdr:cNvSpPr txBox="1">
          <a:spLocks noChangeArrowheads="1"/>
        </xdr:cNvSpPr>
      </xdr:nvSpPr>
      <xdr:spPr>
        <a:xfrm>
          <a:off x="647700" y="64846200"/>
          <a:ext cx="12744450" cy="1066800"/>
        </a:xfrm>
        <a:prstGeom prst="rect">
          <a:avLst/>
        </a:prstGeom>
        <a:noFill/>
        <a:ln w="1" cmpd="sng">
          <a:noFill/>
        </a:ln>
      </xdr:spPr>
      <xdr:txBody>
        <a:bodyPr vertOverflow="clip" wrap="square"/>
        <a:p>
          <a:pPr algn="just">
            <a:defRPr/>
          </a:pPr>
          <a:r>
            <a:rPr lang="en-US" cap="none" sz="1800" b="0" i="0" u="none" baseline="0"/>
            <a:t>The Directors will propose at the forthcoming Annual General Meeting, a final tax exempt dividend of 1.5% per share, amounting to RM3,726,864. These financial statements do not reflect the final dividend which will be accounted for in the shareholders' equity as an appropriation of retained earnings in the year ending 31 December 2008 when approved by shareholders.
</a:t>
          </a:r>
        </a:p>
      </xdr:txBody>
    </xdr:sp>
    <xdr:clientData/>
  </xdr:twoCellAnchor>
  <xdr:oneCellAnchor>
    <xdr:from>
      <xdr:col>3</xdr:col>
      <xdr:colOff>323850</xdr:colOff>
      <xdr:row>252</xdr:row>
      <xdr:rowOff>76200</xdr:rowOff>
    </xdr:from>
    <xdr:ext cx="11811000" cy="800100"/>
    <xdr:sp>
      <xdr:nvSpPr>
        <xdr:cNvPr id="6" name="TextBox 9"/>
        <xdr:cNvSpPr txBox="1">
          <a:spLocks noChangeArrowheads="1"/>
        </xdr:cNvSpPr>
      </xdr:nvSpPr>
      <xdr:spPr>
        <a:xfrm>
          <a:off x="1314450" y="75790425"/>
          <a:ext cx="11811000" cy="800100"/>
        </a:xfrm>
        <a:prstGeom prst="rect">
          <a:avLst/>
        </a:prstGeom>
        <a:noFill/>
        <a:ln w="9525" cmpd="sng">
          <a:noFill/>
        </a:ln>
      </xdr:spPr>
      <xdr:txBody>
        <a:bodyPr vertOverflow="clip" wrap="square"/>
        <a:p>
          <a:pPr algn="just">
            <a:defRPr/>
          </a:pPr>
          <a:r>
            <a:rPr lang="en-US" cap="none" sz="1800" b="0" i="0" u="none" baseline="0"/>
            <a:t>The investment in Boustead Naval Shipyard Sdn. Bhd. ("BN Shipyard") has been reclassified to other investment as a prior year adjustment. Information relating to the prior year adjustment is set out in Note B31 to the financial statements.</a:t>
          </a:r>
        </a:p>
      </xdr:txBody>
    </xdr:sp>
    <xdr:clientData/>
  </xdr:oneCellAnchor>
  <xdr:oneCellAnchor>
    <xdr:from>
      <xdr:col>3</xdr:col>
      <xdr:colOff>400050</xdr:colOff>
      <xdr:row>257</xdr:row>
      <xdr:rowOff>38100</xdr:rowOff>
    </xdr:from>
    <xdr:ext cx="11715750" cy="2400300"/>
    <xdr:sp>
      <xdr:nvSpPr>
        <xdr:cNvPr id="7" name="TextBox 10"/>
        <xdr:cNvSpPr txBox="1">
          <a:spLocks noChangeArrowheads="1"/>
        </xdr:cNvSpPr>
      </xdr:nvSpPr>
      <xdr:spPr>
        <a:xfrm>
          <a:off x="1390650" y="77228700"/>
          <a:ext cx="11715750" cy="2400300"/>
        </a:xfrm>
        <a:prstGeom prst="rect">
          <a:avLst/>
        </a:prstGeom>
        <a:noFill/>
        <a:ln w="9525" cmpd="sng">
          <a:noFill/>
        </a:ln>
      </xdr:spPr>
      <xdr:txBody>
        <a:bodyPr vertOverflow="clip" wrap="square"/>
        <a:p>
          <a:pPr algn="just">
            <a:defRPr/>
          </a:pPr>
          <a:r>
            <a:rPr lang="en-US" cap="none" sz="1800" b="0" i="0" u="none" baseline="0">
              <a:latin typeface="Times New Roman"/>
              <a:ea typeface="Times New Roman"/>
              <a:cs typeface="Times New Roman"/>
            </a:rPr>
            <a:t>During the current financial year ended 31 December 2007, with the completion of the Group’s restructuring scheme on 10 August 2007, Boustead Holdings Berhad ("BHB") holds 65% equity interest in the Company and it became a subsidiary of BHB.
Consequently, the Group is deemed to exercise significant influence over the operations of BN Shipyard. Accordingly, the Group has classified the carrying amount as at </a:t>
          </a:r>
          <a:r>
            <a:rPr lang="en-US" cap="none" sz="1800" b="0" i="0" u="none" baseline="0">
              <a:solidFill>
                <a:srgbClr val="000000"/>
              </a:solidFill>
              <a:latin typeface="Times New Roman"/>
              <a:ea typeface="Times New Roman"/>
              <a:cs typeface="Times New Roman"/>
            </a:rPr>
            <a:t>10 August 2007</a:t>
          </a:r>
          <a:r>
            <a:rPr lang="en-US" cap="none" sz="1800" b="0" i="0" u="none" baseline="0">
              <a:latin typeface="Times New Roman"/>
              <a:ea typeface="Times New Roman"/>
              <a:cs typeface="Times New Roman"/>
            </a:rPr>
            <a:t> on its investment in BN Shipyard of RM53,579,670 as investment in associates and equity accounted its share of results for the period ended from  August 2007 to 31 December 2007 of</a:t>
          </a:r>
          <a:r>
            <a:rPr lang="en-US" cap="none" sz="1800" b="0" i="0" u="none" baseline="0">
              <a:solidFill>
                <a:srgbClr val="FF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RM56.6 million</a:t>
          </a:r>
          <a:r>
            <a:rPr lang="en-US" cap="none" sz="1800" b="0" i="0" u="none" baseline="0">
              <a:solidFill>
                <a:srgbClr val="FF0000"/>
              </a:solidFill>
              <a:latin typeface="Times New Roman"/>
              <a:ea typeface="Times New Roman"/>
              <a:cs typeface="Times New Roman"/>
            </a:rPr>
            <a:t>.</a:t>
          </a:r>
          <a:r>
            <a:rPr lang="en-US" cap="none" sz="1200" b="0" i="0" u="none" baseline="0">
              <a:latin typeface="Times New Roman"/>
              <a:ea typeface="Times New Roman"/>
              <a:cs typeface="Times New Roman"/>
            </a:rPr>
            <a:t>
</a:t>
          </a:r>
          <a:r>
            <a:rPr lang="en-US" cap="none" sz="1200" b="0" i="1" u="none" baseline="0">
              <a:latin typeface="Times New Roman"/>
              <a:ea typeface="Times New Roman"/>
              <a:cs typeface="Times New Roman"/>
            </a:rPr>
            <a:t>
</a:t>
          </a:r>
        </a:p>
      </xdr:txBody>
    </xdr:sp>
    <xdr:clientData/>
  </xdr:oneCellAnchor>
  <xdr:oneCellAnchor>
    <xdr:from>
      <xdr:col>3</xdr:col>
      <xdr:colOff>381000</xdr:colOff>
      <xdr:row>266</xdr:row>
      <xdr:rowOff>38100</xdr:rowOff>
    </xdr:from>
    <xdr:ext cx="11734800" cy="1057275"/>
    <xdr:sp>
      <xdr:nvSpPr>
        <xdr:cNvPr id="8" name="TextBox 11"/>
        <xdr:cNvSpPr txBox="1">
          <a:spLocks noChangeArrowheads="1"/>
        </xdr:cNvSpPr>
      </xdr:nvSpPr>
      <xdr:spPr>
        <a:xfrm>
          <a:off x="1371600" y="79886175"/>
          <a:ext cx="11734800" cy="1057275"/>
        </a:xfrm>
        <a:prstGeom prst="rect">
          <a:avLst/>
        </a:prstGeom>
        <a:noFill/>
        <a:ln w="1" cmpd="sng">
          <a:noFill/>
        </a:ln>
      </xdr:spPr>
      <xdr:txBody>
        <a:bodyPr vertOverflow="clip" wrap="square"/>
        <a:p>
          <a:pPr algn="just">
            <a:defRPr/>
          </a:pPr>
          <a:r>
            <a:rPr lang="en-US" cap="none" sz="1800" b="0" i="0" u="none" baseline="0"/>
            <a:t>Included in the share of results is the  Group's share of the utilisation of previously unrecognised tax losses by Boustead Naval Shipyard Sdn. Bhd. amounting to RM21.2 million, in accordance with Paragraph 65 of FRS 3 Business Combinations.</a:t>
          </a:r>
        </a:p>
      </xdr:txBody>
    </xdr:sp>
    <xdr:clientData/>
  </xdr:oneCellAnchor>
  <xdr:oneCellAnchor>
    <xdr:from>
      <xdr:col>2</xdr:col>
      <xdr:colOff>95250</xdr:colOff>
      <xdr:row>292</xdr:row>
      <xdr:rowOff>171450</xdr:rowOff>
    </xdr:from>
    <xdr:ext cx="12325350" cy="1514475"/>
    <xdr:sp>
      <xdr:nvSpPr>
        <xdr:cNvPr id="9" name="TextBox 14"/>
        <xdr:cNvSpPr txBox="1">
          <a:spLocks noChangeArrowheads="1"/>
        </xdr:cNvSpPr>
      </xdr:nvSpPr>
      <xdr:spPr>
        <a:xfrm>
          <a:off x="666750" y="86915625"/>
          <a:ext cx="12325350" cy="1514475"/>
        </a:xfrm>
        <a:prstGeom prst="rect">
          <a:avLst/>
        </a:prstGeom>
        <a:noFill/>
        <a:ln w="1" cmpd="sng">
          <a:noFill/>
        </a:ln>
      </xdr:spPr>
      <xdr:txBody>
        <a:bodyPr vertOverflow="clip" wrap="square"/>
        <a:p>
          <a:pPr algn="just">
            <a:defRPr/>
          </a:pPr>
          <a:r>
            <a:rPr lang="en-US" cap="none" sz="1800" b="0" i="0" u="none" baseline="0"/>
            <a:t>As BN Shipyard is considered a strategic investment by BHB, BHB controls the operations of BN Shipyard. Although Perstim has 20.77% equity interest in BN Shipyard, and is represented on the board of directors of BN Shipyard, in the Board’s opinion and upon closer examination of the circumstances, BHIC through Perstim was unable to exercise any significant influence over the operations of BN Shipyard for the period from August 2005 to 10 August 2007, which is the completion date of the Regularisation Scheme of BHIC.  Accordingly the equity method of accounting for the Group’s investment in BN Shipyard should not have been applied.
</a:t>
          </a:r>
        </a:p>
      </xdr:txBody>
    </xdr:sp>
    <xdr:clientData/>
  </xdr:oneCellAnchor>
  <xdr:oneCellAnchor>
    <xdr:from>
      <xdr:col>2</xdr:col>
      <xdr:colOff>95250</xdr:colOff>
      <xdr:row>284</xdr:row>
      <xdr:rowOff>171450</xdr:rowOff>
    </xdr:from>
    <xdr:ext cx="12325350" cy="1514475"/>
    <xdr:sp>
      <xdr:nvSpPr>
        <xdr:cNvPr id="10" name="TextBox 17"/>
        <xdr:cNvSpPr txBox="1">
          <a:spLocks noChangeArrowheads="1"/>
        </xdr:cNvSpPr>
      </xdr:nvSpPr>
      <xdr:spPr>
        <a:xfrm>
          <a:off x="666750" y="85010625"/>
          <a:ext cx="12325350" cy="1514475"/>
        </a:xfrm>
        <a:prstGeom prst="rect">
          <a:avLst/>
        </a:prstGeom>
        <a:noFill/>
        <a:ln w="1" cmpd="sng">
          <a:noFill/>
        </a:ln>
      </xdr:spPr>
      <xdr:txBody>
        <a:bodyPr vertOverflow="clip" wrap="square"/>
        <a:p>
          <a:pPr algn="just">
            <a:defRPr/>
          </a:pPr>
          <a:r>
            <a:rPr lang="en-US" cap="none" sz="1800" b="0" i="0" u="none" baseline="0"/>
            <a:t>Following the foreclosure of 76,000,001 ordinary shares by the lenders arising from the default in the borrowings, as at 31 December 2005, the Group’s equity interest in BN Shipyard had been reduced to 20.77%.  As the Group was under severe financial distress and under PN17, BHIC’s new substantial shareholder, Boustead Holdings Berhad (“BHB”), negotiated with the lenders to purchase the lenders’ respective holdings of the foreclosed shares.  Following the acquisition of the foreclosed shares, BHB acquired a controlling interest in BN Shipyard.</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onle01\Desktop\BHIC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
      <sheetName val="dr"/>
      <sheetName val="state"/>
      <sheetName val="aud"/>
      <sheetName val="balancesheet-ss"/>
      <sheetName val="equity-ss"/>
      <sheetName val="accs (2)"/>
      <sheetName val="accs"/>
      <sheetName val="SOCE"/>
      <sheetName val="acctingpolicies"/>
      <sheetName val="notes"/>
      <sheetName val="Note 2. Interest rates"/>
      <sheetName val="Note 16. PPE"/>
      <sheetName val="Note 19. Invest. in subsi"/>
      <sheetName val="Note 44. Segmental-ss"/>
      <sheetName val="Note 37. Net cash generated"/>
      <sheetName val="Note 38. Segm"/>
      <sheetName val="re-compute 2005 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60" zoomScaleNormal="60" workbookViewId="0" topLeftCell="A21">
      <selection activeCell="D29" sqref="D29"/>
    </sheetView>
  </sheetViews>
  <sheetFormatPr defaultColWidth="8.77734375" defaultRowHeight="15"/>
  <cols>
    <col min="1" max="1" width="1.33203125" style="1" customWidth="1"/>
    <col min="2" max="2" width="50.10546875" style="4" customWidth="1"/>
    <col min="3" max="3" width="4.99609375" style="1" customWidth="1"/>
    <col min="4" max="4" width="1.2265625" style="1" customWidth="1"/>
    <col min="5" max="5" width="14.88671875" style="172" customWidth="1"/>
    <col min="6" max="6" width="2.3359375" style="172" customWidth="1"/>
    <col min="7" max="7" width="14.6640625" style="172" customWidth="1"/>
    <col min="8" max="8" width="1.77734375" style="172" customWidth="1"/>
    <col min="9" max="9" width="15.77734375" style="173" customWidth="1"/>
    <col min="10" max="10" width="1.2265625" style="173" customWidth="1"/>
    <col min="11" max="11" width="16.6640625" style="173" customWidth="1"/>
    <col min="12" max="13" width="5.6640625" style="1" customWidth="1"/>
    <col min="14" max="14" width="15.6640625" style="1" bestFit="1" customWidth="1"/>
    <col min="15" max="16384" width="5.6640625" style="1" customWidth="1"/>
  </cols>
  <sheetData>
    <row r="1" spans="1:11" s="28" customFormat="1" ht="36" customHeight="1">
      <c r="A1" s="27"/>
      <c r="B1" s="507" t="s">
        <v>196</v>
      </c>
      <c r="C1" s="507"/>
      <c r="D1" s="507"/>
      <c r="E1" s="507"/>
      <c r="F1" s="507"/>
      <c r="G1" s="507"/>
      <c r="H1" s="507"/>
      <c r="I1" s="507"/>
      <c r="J1" s="507"/>
      <c r="K1" s="507"/>
    </row>
    <row r="2" spans="1:11" s="28" customFormat="1" ht="36" customHeight="1">
      <c r="A2" s="27"/>
      <c r="B2" s="507" t="s">
        <v>189</v>
      </c>
      <c r="C2" s="507"/>
      <c r="D2" s="507"/>
      <c r="E2" s="507"/>
      <c r="F2" s="507"/>
      <c r="G2" s="507"/>
      <c r="H2" s="507"/>
      <c r="I2" s="507"/>
      <c r="J2" s="507"/>
      <c r="K2" s="507"/>
    </row>
    <row r="3" spans="1:11" s="25" customFormat="1" ht="45" customHeight="1">
      <c r="A3" s="23"/>
      <c r="B3" s="508" t="s">
        <v>20</v>
      </c>
      <c r="C3" s="509"/>
      <c r="D3" s="509"/>
      <c r="E3" s="509"/>
      <c r="F3" s="509"/>
      <c r="G3" s="509"/>
      <c r="H3" s="509"/>
      <c r="I3" s="509"/>
      <c r="J3" s="509"/>
      <c r="K3" s="509"/>
    </row>
    <row r="4" spans="1:11" ht="35.25" customHeight="1">
      <c r="A4" s="510"/>
      <c r="B4" s="510"/>
      <c r="C4" s="510"/>
      <c r="D4" s="510"/>
      <c r="E4" s="510"/>
      <c r="F4" s="510"/>
      <c r="G4" s="510"/>
      <c r="H4" s="510"/>
      <c r="I4" s="510"/>
      <c r="J4" s="510"/>
      <c r="K4" s="510"/>
    </row>
    <row r="5" spans="1:11" s="25" customFormat="1" ht="25.5" customHeight="1" thickBot="1">
      <c r="A5" s="24"/>
      <c r="B5" s="51" t="s">
        <v>258</v>
      </c>
      <c r="C5" s="52"/>
      <c r="D5" s="48"/>
      <c r="E5" s="511" t="s">
        <v>101</v>
      </c>
      <c r="F5" s="511"/>
      <c r="G5" s="511"/>
      <c r="H5" s="170"/>
      <c r="I5" s="511" t="s">
        <v>102</v>
      </c>
      <c r="J5" s="511"/>
      <c r="K5" s="511"/>
    </row>
    <row r="6" spans="1:11" s="25" customFormat="1" ht="25.5" customHeight="1">
      <c r="A6" s="24"/>
      <c r="B6" s="230"/>
      <c r="C6" s="231"/>
      <c r="D6" s="232"/>
      <c r="E6" s="233"/>
      <c r="F6" s="233"/>
      <c r="G6" s="109" t="s">
        <v>122</v>
      </c>
      <c r="H6" s="234"/>
      <c r="I6" s="233"/>
      <c r="J6" s="233"/>
      <c r="K6" s="109" t="s">
        <v>122</v>
      </c>
    </row>
    <row r="7" spans="1:11" s="25" customFormat="1" ht="27.75" customHeight="1">
      <c r="A7" s="24"/>
      <c r="D7" s="31"/>
      <c r="E7" s="221" t="s">
        <v>165</v>
      </c>
      <c r="F7" s="222"/>
      <c r="G7" s="221" t="s">
        <v>150</v>
      </c>
      <c r="H7" s="223"/>
      <c r="I7" s="221" t="s">
        <v>165</v>
      </c>
      <c r="J7" s="222"/>
      <c r="K7" s="221" t="s">
        <v>150</v>
      </c>
    </row>
    <row r="8" spans="1:11" s="25" customFormat="1" ht="6" customHeight="1">
      <c r="A8" s="24"/>
      <c r="D8" s="26"/>
      <c r="E8" s="224"/>
      <c r="F8" s="224"/>
      <c r="G8" s="224"/>
      <c r="H8" s="224"/>
      <c r="I8" s="224"/>
      <c r="J8" s="224"/>
      <c r="K8" s="224"/>
    </row>
    <row r="9" spans="1:11" s="9" customFormat="1" ht="23.25">
      <c r="A9" s="20"/>
      <c r="E9" s="225" t="s">
        <v>23</v>
      </c>
      <c r="F9" s="145"/>
      <c r="G9" s="225" t="s">
        <v>23</v>
      </c>
      <c r="H9" s="145"/>
      <c r="I9" s="225" t="s">
        <v>23</v>
      </c>
      <c r="J9" s="145"/>
      <c r="K9" s="225" t="s">
        <v>23</v>
      </c>
    </row>
    <row r="10" spans="2:11" ht="20.25">
      <c r="B10" s="3"/>
      <c r="C10" s="3"/>
      <c r="I10" s="172"/>
      <c r="K10" s="172"/>
    </row>
    <row r="11" spans="2:11" s="9" customFormat="1" ht="25.5" customHeight="1">
      <c r="B11" s="11" t="s">
        <v>46</v>
      </c>
      <c r="C11" s="11"/>
      <c r="E11" s="174">
        <f>I11-71453</f>
        <v>45700</v>
      </c>
      <c r="F11" s="128"/>
      <c r="G11" s="167">
        <f>K11-52394</f>
        <v>28082</v>
      </c>
      <c r="H11" s="128"/>
      <c r="I11" s="129">
        <v>117153</v>
      </c>
      <c r="J11" s="132"/>
      <c r="K11" s="167">
        <v>80476</v>
      </c>
    </row>
    <row r="12" spans="2:11" s="9" customFormat="1" ht="31.5" customHeight="1">
      <c r="B12" s="10" t="s">
        <v>56</v>
      </c>
      <c r="C12" s="11"/>
      <c r="E12" s="226">
        <f>I12+67248</f>
        <v>-25854</v>
      </c>
      <c r="F12" s="175"/>
      <c r="G12" s="176">
        <f>K12+88960</f>
        <v>-37008</v>
      </c>
      <c r="H12" s="175"/>
      <c r="I12" s="177">
        <v>-93102</v>
      </c>
      <c r="J12" s="178"/>
      <c r="K12" s="176">
        <v>-125968</v>
      </c>
    </row>
    <row r="13" spans="2:11" s="21" customFormat="1" ht="36" customHeight="1">
      <c r="B13" s="19" t="s">
        <v>57</v>
      </c>
      <c r="C13" s="14"/>
      <c r="D13" s="22"/>
      <c r="E13" s="235">
        <f>SUM(E11:E12)</f>
        <v>19846</v>
      </c>
      <c r="F13" s="46"/>
      <c r="G13" s="46">
        <f>SUM(G11:G12)</f>
        <v>-8926</v>
      </c>
      <c r="H13" s="46"/>
      <c r="I13" s="109">
        <f>SUM(I11:I12)</f>
        <v>24051</v>
      </c>
      <c r="J13" s="46"/>
      <c r="K13" s="46">
        <f>SUM(K11:K12)</f>
        <v>-45492</v>
      </c>
    </row>
    <row r="14" spans="2:11" s="21" customFormat="1" ht="36" customHeight="1">
      <c r="B14" s="19" t="s">
        <v>69</v>
      </c>
      <c r="C14" s="14"/>
      <c r="D14" s="22"/>
      <c r="E14" s="174">
        <f>I14-890</f>
        <v>289</v>
      </c>
      <c r="F14" s="128"/>
      <c r="G14" s="167">
        <f>K14-99</f>
        <v>2040</v>
      </c>
      <c r="H14" s="46"/>
      <c r="I14" s="109">
        <v>1179</v>
      </c>
      <c r="J14" s="46"/>
      <c r="K14" s="167">
        <v>2139</v>
      </c>
    </row>
    <row r="15" spans="2:11" s="21" customFormat="1" ht="33.75" customHeight="1">
      <c r="B15" s="19" t="s">
        <v>148</v>
      </c>
      <c r="C15" s="14"/>
      <c r="D15" s="22"/>
      <c r="E15" s="174">
        <f>I15-951</f>
        <v>-10</v>
      </c>
      <c r="F15" s="128"/>
      <c r="G15" s="167">
        <f>K15+46</f>
        <v>-6401</v>
      </c>
      <c r="H15" s="46"/>
      <c r="I15" s="109">
        <v>941</v>
      </c>
      <c r="J15" s="46"/>
      <c r="K15" s="167">
        <v>-6447</v>
      </c>
    </row>
    <row r="16" spans="2:11" s="9" customFormat="1" ht="30.75" customHeight="1">
      <c r="B16" s="9" t="s">
        <v>58</v>
      </c>
      <c r="D16" s="12"/>
      <c r="E16" s="174">
        <f>I16+710</f>
        <v>-13</v>
      </c>
      <c r="F16" s="128"/>
      <c r="G16" s="167">
        <f>K16+36787</f>
        <v>-3317</v>
      </c>
      <c r="H16" s="128"/>
      <c r="I16" s="45">
        <v>-723</v>
      </c>
      <c r="J16" s="128"/>
      <c r="K16" s="167">
        <v>-40104</v>
      </c>
    </row>
    <row r="17" spans="2:11" s="9" customFormat="1" ht="37.5" customHeight="1">
      <c r="B17" s="9" t="s">
        <v>70</v>
      </c>
      <c r="E17" s="171">
        <f>I17-40048</f>
        <v>16575</v>
      </c>
      <c r="F17" s="175"/>
      <c r="G17" s="176">
        <f>K17</f>
        <v>-10</v>
      </c>
      <c r="H17" s="175"/>
      <c r="I17" s="192">
        <v>56623</v>
      </c>
      <c r="J17" s="178"/>
      <c r="K17" s="176">
        <v>-10</v>
      </c>
    </row>
    <row r="18" spans="2:11" s="9" customFormat="1" ht="46.5" customHeight="1">
      <c r="B18" s="29"/>
      <c r="E18" s="45">
        <f>SUM(E13:E17)</f>
        <v>36687</v>
      </c>
      <c r="F18" s="128"/>
      <c r="G18" s="45">
        <f>SUM(G13:G17)</f>
        <v>-16614</v>
      </c>
      <c r="H18" s="128"/>
      <c r="I18" s="45">
        <f>SUM(I13:I17)</f>
        <v>82071</v>
      </c>
      <c r="J18" s="132"/>
      <c r="K18" s="45">
        <f>SUM(K13:K17)</f>
        <v>-89914</v>
      </c>
    </row>
    <row r="19" spans="2:11" s="13" customFormat="1" ht="45.75" customHeight="1">
      <c r="B19" s="19" t="s">
        <v>234</v>
      </c>
      <c r="C19" s="14"/>
      <c r="D19" s="22"/>
      <c r="E19" s="174">
        <f>I19-392819</f>
        <v>0</v>
      </c>
      <c r="F19" s="128"/>
      <c r="G19" s="167">
        <f>K19</f>
        <v>0</v>
      </c>
      <c r="H19" s="46"/>
      <c r="I19" s="109">
        <v>392819</v>
      </c>
      <c r="J19" s="46"/>
      <c r="K19" s="167">
        <v>0</v>
      </c>
    </row>
    <row r="20" spans="2:11" s="13" customFormat="1" ht="36" customHeight="1">
      <c r="B20" s="29" t="s">
        <v>347</v>
      </c>
      <c r="C20" s="15"/>
      <c r="E20" s="248">
        <f>SUM(E18:E19)</f>
        <v>36687</v>
      </c>
      <c r="F20" s="249"/>
      <c r="G20" s="248">
        <f>SUM(G18:G19)</f>
        <v>-16614</v>
      </c>
      <c r="H20" s="249"/>
      <c r="I20" s="248">
        <f>SUM(I18:I19)</f>
        <v>474890</v>
      </c>
      <c r="J20" s="249"/>
      <c r="K20" s="248">
        <f>SUM(K18:K19)</f>
        <v>-89914</v>
      </c>
    </row>
    <row r="21" spans="2:11" s="13" customFormat="1" ht="33" customHeight="1">
      <c r="B21" s="13" t="s">
        <v>348</v>
      </c>
      <c r="E21" s="174">
        <f>I21+450</f>
        <v>11877</v>
      </c>
      <c r="F21" s="179"/>
      <c r="G21" s="167">
        <f>K21+457</f>
        <v>-2886</v>
      </c>
      <c r="H21" s="179"/>
      <c r="I21" s="174">
        <v>11427</v>
      </c>
      <c r="J21" s="179"/>
      <c r="K21" s="167">
        <v>-3343</v>
      </c>
    </row>
    <row r="22" spans="1:11" s="9" customFormat="1" ht="42.75" customHeight="1" thickBot="1">
      <c r="A22" s="17"/>
      <c r="B22" s="162" t="s">
        <v>355</v>
      </c>
      <c r="E22" s="181">
        <f>SUM(E20:E21)</f>
        <v>48564</v>
      </c>
      <c r="F22" s="314"/>
      <c r="G22" s="182">
        <f>SUM(G20:G21)</f>
        <v>-19500</v>
      </c>
      <c r="H22" s="314"/>
      <c r="I22" s="181">
        <f>SUM(I20:I21)</f>
        <v>486317</v>
      </c>
      <c r="J22" s="314"/>
      <c r="K22" s="182">
        <f>SUM(K20:K21)</f>
        <v>-93257</v>
      </c>
    </row>
    <row r="23" spans="1:11" s="9" customFormat="1" ht="37.5" customHeight="1">
      <c r="A23" s="17"/>
      <c r="B23" s="18" t="s">
        <v>156</v>
      </c>
      <c r="E23" s="129"/>
      <c r="F23" s="128"/>
      <c r="G23" s="167"/>
      <c r="H23" s="128"/>
      <c r="I23" s="129"/>
      <c r="J23" s="128"/>
      <c r="K23" s="167"/>
    </row>
    <row r="24" spans="1:11" s="9" customFormat="1" ht="24" customHeight="1">
      <c r="A24" s="17"/>
      <c r="B24" s="18" t="s">
        <v>157</v>
      </c>
      <c r="E24" s="174">
        <f>I24-437216</f>
        <v>48253</v>
      </c>
      <c r="F24" s="128"/>
      <c r="G24" s="167">
        <f>K24+74225</f>
        <v>-19993</v>
      </c>
      <c r="H24" s="128"/>
      <c r="I24" s="129">
        <v>485469</v>
      </c>
      <c r="J24" s="128"/>
      <c r="K24" s="167">
        <v>-94218</v>
      </c>
    </row>
    <row r="25" spans="2:11" s="9" customFormat="1" ht="26.25" customHeight="1">
      <c r="B25" s="9" t="s">
        <v>25</v>
      </c>
      <c r="E25" s="174">
        <f>I25-537</f>
        <v>311</v>
      </c>
      <c r="F25" s="128"/>
      <c r="G25" s="167">
        <f>K25-468</f>
        <v>493</v>
      </c>
      <c r="H25" s="128"/>
      <c r="I25" s="129">
        <v>848</v>
      </c>
      <c r="J25" s="132"/>
      <c r="K25" s="167">
        <v>961</v>
      </c>
    </row>
    <row r="26" spans="5:11" s="9" customFormat="1" ht="6.75" customHeight="1">
      <c r="E26" s="177"/>
      <c r="F26" s="175"/>
      <c r="G26" s="176"/>
      <c r="H26" s="175"/>
      <c r="I26" s="177"/>
      <c r="J26" s="178"/>
      <c r="K26" s="176"/>
    </row>
    <row r="27" spans="2:11" s="13" customFormat="1" ht="29.25" customHeight="1" thickBot="1">
      <c r="B27" s="54" t="s">
        <v>378</v>
      </c>
      <c r="E27" s="239">
        <f>SUM(E24:E25)</f>
        <v>48564</v>
      </c>
      <c r="F27" s="183"/>
      <c r="G27" s="184">
        <f>SUM(G24:G25)</f>
        <v>-19500</v>
      </c>
      <c r="H27" s="183"/>
      <c r="I27" s="239">
        <f>SUM(I24:I25)</f>
        <v>486317</v>
      </c>
      <c r="J27" s="183"/>
      <c r="K27" s="184">
        <f>SUM(K24:K25)</f>
        <v>-93257</v>
      </c>
    </row>
    <row r="28" spans="2:11" s="9" customFormat="1" ht="18.75" customHeight="1">
      <c r="B28" s="19"/>
      <c r="E28" s="129"/>
      <c r="F28" s="128"/>
      <c r="G28" s="167"/>
      <c r="H28" s="128"/>
      <c r="I28" s="129"/>
      <c r="J28" s="132"/>
      <c r="K28" s="167"/>
    </row>
    <row r="29" spans="2:11" s="9" customFormat="1" ht="69" customHeight="1">
      <c r="B29" s="7" t="s">
        <v>346</v>
      </c>
      <c r="E29" s="129"/>
      <c r="F29" s="128"/>
      <c r="G29" s="167"/>
      <c r="H29" s="128"/>
      <c r="I29" s="129"/>
      <c r="J29" s="132"/>
      <c r="K29" s="167"/>
    </row>
    <row r="30" spans="2:11" s="9" customFormat="1" ht="18.75" customHeight="1">
      <c r="B30" s="19"/>
      <c r="E30" s="129"/>
      <c r="F30" s="128"/>
      <c r="G30" s="167"/>
      <c r="H30" s="128"/>
      <c r="I30" s="129"/>
      <c r="J30" s="132"/>
      <c r="K30" s="167"/>
    </row>
    <row r="31" spans="2:11" s="9" customFormat="1" ht="27.75" customHeight="1" thickBot="1">
      <c r="B31" s="19" t="s">
        <v>383</v>
      </c>
      <c r="E31" s="55">
        <f>E24/149749*100</f>
        <v>32.22258579356122</v>
      </c>
      <c r="F31" s="168"/>
      <c r="G31" s="55">
        <f>G24/174083*100</f>
        <v>-11.48475152657066</v>
      </c>
      <c r="H31" s="169"/>
      <c r="I31" s="55">
        <f>I24/149749*100</f>
        <v>324.1884753821394</v>
      </c>
      <c r="J31" s="168"/>
      <c r="K31" s="55">
        <f>K24/174083*100</f>
        <v>-54.12245882711121</v>
      </c>
    </row>
    <row r="32" spans="2:11" s="9" customFormat="1" ht="73.5" customHeight="1" thickBot="1">
      <c r="B32" s="19" t="s">
        <v>381</v>
      </c>
      <c r="E32" s="55">
        <f>(E18+E21-E25)/149749*100</f>
        <v>32.22258579356122</v>
      </c>
      <c r="F32" s="168"/>
      <c r="G32" s="55">
        <f>(G18+G21-G25)/174083*100</f>
        <v>-11.48475152657066</v>
      </c>
      <c r="H32" s="169"/>
      <c r="I32" s="55">
        <f>(I18+I21-I25)/149749*100</f>
        <v>61.870196128187835</v>
      </c>
      <c r="J32" s="168"/>
      <c r="K32" s="55">
        <f>(K18+K21-K25)/174083*100</f>
        <v>-54.12245882711121</v>
      </c>
    </row>
    <row r="33" s="9" customFormat="1" ht="30.75" customHeight="1"/>
    <row r="34" spans="2:11" s="9" customFormat="1" ht="18.75" customHeight="1">
      <c r="B34" s="19"/>
      <c r="E34" s="129"/>
      <c r="F34" s="128"/>
      <c r="G34" s="167"/>
      <c r="H34" s="128"/>
      <c r="I34" s="129"/>
      <c r="J34" s="132"/>
      <c r="K34" s="167"/>
    </row>
    <row r="35" spans="2:11" s="9" customFormat="1" ht="17.25" customHeight="1">
      <c r="B35" s="19"/>
      <c r="E35" s="129"/>
      <c r="F35" s="128"/>
      <c r="G35" s="167"/>
      <c r="H35" s="128"/>
      <c r="I35" s="129"/>
      <c r="J35" s="132"/>
      <c r="K35" s="167"/>
    </row>
    <row r="36" spans="2:11" s="9" customFormat="1" ht="51.75" customHeight="1">
      <c r="B36" s="506" t="s">
        <v>177</v>
      </c>
      <c r="C36" s="506"/>
      <c r="D36" s="506"/>
      <c r="E36" s="506"/>
      <c r="F36" s="506"/>
      <c r="G36" s="506"/>
      <c r="H36" s="506"/>
      <c r="I36" s="506"/>
      <c r="J36" s="506"/>
      <c r="K36" s="506"/>
    </row>
    <row r="37" spans="2:11" s="9" customFormat="1" ht="21" customHeight="1" hidden="1">
      <c r="B37" s="506"/>
      <c r="C37" s="506"/>
      <c r="D37" s="506"/>
      <c r="E37" s="506"/>
      <c r="F37" s="506"/>
      <c r="G37" s="506"/>
      <c r="H37" s="506"/>
      <c r="I37" s="506"/>
      <c r="J37" s="506"/>
      <c r="K37" s="506"/>
    </row>
    <row r="38" spans="5:11" s="9" customFormat="1" ht="21" customHeight="1" hidden="1">
      <c r="E38" s="185"/>
      <c r="F38" s="186"/>
      <c r="G38" s="186"/>
      <c r="H38" s="186"/>
      <c r="I38" s="185"/>
      <c r="J38" s="187"/>
      <c r="K38" s="186"/>
    </row>
    <row r="39" ht="18.75" customHeight="1">
      <c r="A39" s="2"/>
    </row>
    <row r="40" ht="20.25" customHeight="1">
      <c r="B40" s="4" t="s">
        <v>349</v>
      </c>
    </row>
    <row r="41" spans="5:11" ht="20.25">
      <c r="E41" s="188"/>
      <c r="H41" s="189"/>
      <c r="I41" s="190"/>
      <c r="J41" s="190"/>
      <c r="K41" s="190"/>
    </row>
    <row r="42" spans="8:11" ht="20.25">
      <c r="H42" s="189"/>
      <c r="I42" s="190"/>
      <c r="J42" s="190"/>
      <c r="K42" s="190"/>
    </row>
    <row r="43" spans="8:11" ht="20.25">
      <c r="H43" s="189"/>
      <c r="I43" s="190"/>
      <c r="J43" s="190"/>
      <c r="K43" s="190"/>
    </row>
    <row r="44" spans="9:11" ht="20.25">
      <c r="I44" s="190"/>
      <c r="J44" s="190"/>
      <c r="K44" s="190"/>
    </row>
    <row r="45" spans="9:11" ht="20.25">
      <c r="I45" s="190"/>
      <c r="J45" s="190"/>
      <c r="K45" s="190"/>
    </row>
    <row r="46" spans="9:11" ht="20.25">
      <c r="I46" s="190"/>
      <c r="J46" s="190"/>
      <c r="K46" s="190"/>
    </row>
    <row r="47" spans="9:11" ht="20.25">
      <c r="I47" s="190"/>
      <c r="J47" s="190"/>
      <c r="K47" s="190"/>
    </row>
    <row r="48" spans="9:11" ht="20.25">
      <c r="I48" s="190"/>
      <c r="J48" s="190"/>
      <c r="K48" s="190"/>
    </row>
    <row r="49" spans="9:11" ht="20.25">
      <c r="I49" s="190"/>
      <c r="J49" s="190"/>
      <c r="K49" s="190"/>
    </row>
    <row r="50" spans="9:11" ht="20.25">
      <c r="I50" s="190"/>
      <c r="J50" s="190"/>
      <c r="K50" s="190"/>
    </row>
    <row r="51" spans="9:11" ht="20.25">
      <c r="I51" s="190"/>
      <c r="J51" s="190"/>
      <c r="K51" s="190"/>
    </row>
  </sheetData>
  <mergeCells count="7">
    <mergeCell ref="B36:K37"/>
    <mergeCell ref="B1:K1"/>
    <mergeCell ref="B3:K3"/>
    <mergeCell ref="A4:K4"/>
    <mergeCell ref="E5:G5"/>
    <mergeCell ref="I5:K5"/>
    <mergeCell ref="B2:K2"/>
  </mergeCells>
  <printOptions/>
  <pageMargins left="0.91" right="0.76" top="1" bottom="1" header="0.5" footer="0.5"/>
  <pageSetup firstPageNumber="1" useFirstPageNumber="1" fitToHeight="1" fitToWidth="1" horizontalDpi="600" verticalDpi="600" orientation="portrait" paperSize="9" scale="56"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86"/>
  <sheetViews>
    <sheetView tabSelected="1" zoomScale="60" zoomScaleNormal="60" workbookViewId="0" topLeftCell="A36">
      <selection activeCell="D29" sqref="D29"/>
    </sheetView>
  </sheetViews>
  <sheetFormatPr defaultColWidth="8.77734375" defaultRowHeight="15"/>
  <cols>
    <col min="1" max="1" width="6.5546875" style="6" customWidth="1"/>
    <col min="2" max="2" width="2.10546875" style="6" customWidth="1"/>
    <col min="3" max="3" width="76.10546875" style="2" customWidth="1"/>
    <col min="4" max="4" width="3.6640625" style="2" customWidth="1"/>
    <col min="5" max="6" width="18.99609375" style="122" customWidth="1"/>
    <col min="7" max="16384" width="10.5546875" style="2" customWidth="1"/>
  </cols>
  <sheetData>
    <row r="1" spans="2:11" ht="36" customHeight="1">
      <c r="B1" s="507" t="s">
        <v>196</v>
      </c>
      <c r="C1" s="507"/>
      <c r="D1" s="507"/>
      <c r="E1" s="507"/>
      <c r="F1" s="507"/>
      <c r="G1" s="507"/>
      <c r="H1" s="507"/>
      <c r="I1" s="507"/>
      <c r="J1" s="507"/>
      <c r="K1" s="507"/>
    </row>
    <row r="2" spans="2:11" ht="36" customHeight="1">
      <c r="B2" s="507" t="s">
        <v>189</v>
      </c>
      <c r="C2" s="507"/>
      <c r="D2" s="507"/>
      <c r="E2" s="507"/>
      <c r="F2" s="507"/>
      <c r="G2" s="507"/>
      <c r="H2" s="507"/>
      <c r="I2" s="507"/>
      <c r="J2" s="507"/>
      <c r="K2" s="507"/>
    </row>
    <row r="3" spans="2:6" ht="45" customHeight="1">
      <c r="B3" s="47" t="s">
        <v>144</v>
      </c>
      <c r="C3" s="47"/>
      <c r="D3" s="47"/>
      <c r="E3" s="116"/>
      <c r="F3" s="116"/>
    </row>
    <row r="4" spans="1:6" s="9" customFormat="1" ht="23.25" customHeight="1">
      <c r="A4" s="5"/>
      <c r="B4" s="5"/>
      <c r="C4" s="5"/>
      <c r="E4" s="41"/>
      <c r="F4" s="41"/>
    </row>
    <row r="5" spans="2:6" ht="24" customHeight="1">
      <c r="B5" s="50"/>
      <c r="C5" s="50"/>
      <c r="D5" s="50"/>
      <c r="E5" s="117"/>
      <c r="F5" s="117" t="s">
        <v>122</v>
      </c>
    </row>
    <row r="6" spans="1:6" s="9" customFormat="1" ht="23.25">
      <c r="A6" s="32"/>
      <c r="B6" s="32"/>
      <c r="E6" s="118"/>
      <c r="F6" s="142" t="s">
        <v>164</v>
      </c>
    </row>
    <row r="7" spans="1:6" s="9" customFormat="1" ht="24" thickBot="1">
      <c r="A7" s="32"/>
      <c r="B7" s="49" t="s">
        <v>267</v>
      </c>
      <c r="C7" s="30"/>
      <c r="D7" s="30"/>
      <c r="E7" s="119"/>
      <c r="F7" s="143" t="s">
        <v>134</v>
      </c>
    </row>
    <row r="8" spans="1:6" s="9" customFormat="1" ht="27" customHeight="1">
      <c r="A8" s="32"/>
      <c r="B8" s="32"/>
      <c r="D8" s="34"/>
      <c r="E8" s="120" t="s">
        <v>165</v>
      </c>
      <c r="F8" s="144" t="s">
        <v>150</v>
      </c>
    </row>
    <row r="9" spans="1:6" s="9" customFormat="1" ht="24.75" customHeight="1">
      <c r="A9" s="32"/>
      <c r="B9" s="32"/>
      <c r="E9" s="121" t="s">
        <v>23</v>
      </c>
      <c r="F9" s="145" t="s">
        <v>23</v>
      </c>
    </row>
    <row r="10" spans="1:6" s="9" customFormat="1" ht="27" customHeight="1">
      <c r="A10" s="5"/>
      <c r="B10" s="35" t="s">
        <v>158</v>
      </c>
      <c r="D10" s="12"/>
      <c r="E10" s="134"/>
      <c r="F10" s="134"/>
    </row>
    <row r="11" spans="1:6" s="9" customFormat="1" ht="25.5" customHeight="1">
      <c r="A11" s="32"/>
      <c r="B11" s="35" t="s">
        <v>45</v>
      </c>
      <c r="D11" s="12"/>
      <c r="E11" s="97"/>
      <c r="F11" s="97"/>
    </row>
    <row r="12" spans="1:6" s="9" customFormat="1" ht="21.75" customHeight="1">
      <c r="A12" s="32"/>
      <c r="B12" s="36" t="s">
        <v>48</v>
      </c>
      <c r="D12" s="12"/>
      <c r="E12" s="97">
        <v>37446</v>
      </c>
      <c r="F12" s="97">
        <v>36858</v>
      </c>
    </row>
    <row r="13" spans="1:6" s="9" customFormat="1" ht="21.75" customHeight="1">
      <c r="A13" s="32"/>
      <c r="B13" s="36" t="s">
        <v>28</v>
      </c>
      <c r="D13" s="12"/>
      <c r="E13" s="97">
        <v>6500</v>
      </c>
      <c r="F13" s="97">
        <v>6500</v>
      </c>
    </row>
    <row r="14" spans="1:6" s="9" customFormat="1" ht="21.75" customHeight="1">
      <c r="A14" s="5"/>
      <c r="B14" s="36" t="s">
        <v>124</v>
      </c>
      <c r="D14" s="12"/>
      <c r="E14" s="97">
        <v>12562</v>
      </c>
      <c r="F14" s="97">
        <v>12743</v>
      </c>
    </row>
    <row r="15" spans="1:6" s="9" customFormat="1" ht="21.75" customHeight="1">
      <c r="A15" s="5"/>
      <c r="B15" s="36" t="s">
        <v>273</v>
      </c>
      <c r="D15" s="12"/>
      <c r="E15" s="97">
        <v>13000</v>
      </c>
      <c r="F15" s="97">
        <v>0</v>
      </c>
    </row>
    <row r="16" spans="1:6" s="9" customFormat="1" ht="21.75" customHeight="1">
      <c r="A16" s="32"/>
      <c r="B16" s="36" t="s">
        <v>26</v>
      </c>
      <c r="D16" s="12"/>
      <c r="E16" s="97">
        <v>110203</v>
      </c>
      <c r="F16" s="97">
        <v>0</v>
      </c>
    </row>
    <row r="17" spans="1:6" s="9" customFormat="1" ht="21.75" customHeight="1">
      <c r="A17" s="32"/>
      <c r="B17" s="36" t="s">
        <v>29</v>
      </c>
      <c r="D17" s="12"/>
      <c r="E17" s="97">
        <v>16</v>
      </c>
      <c r="F17" s="97">
        <f>26+53580</f>
        <v>53606</v>
      </c>
    </row>
    <row r="18" spans="1:6" s="13" customFormat="1" ht="26.25" customHeight="1">
      <c r="A18" s="37"/>
      <c r="B18" s="38"/>
      <c r="C18" s="39"/>
      <c r="D18" s="16"/>
      <c r="E18" s="98">
        <f>SUM(E12:E17)</f>
        <v>179727</v>
      </c>
      <c r="F18" s="98">
        <f>SUM(F12:F17)</f>
        <v>109707</v>
      </c>
    </row>
    <row r="19" spans="1:6" s="9" customFormat="1" ht="21.75" customHeight="1">
      <c r="A19" s="32"/>
      <c r="B19" s="35" t="s">
        <v>30</v>
      </c>
      <c r="C19" s="35"/>
      <c r="D19" s="12"/>
      <c r="E19" s="97"/>
      <c r="F19" s="97"/>
    </row>
    <row r="20" spans="1:6" s="9" customFormat="1" ht="5.25" customHeight="1" hidden="1">
      <c r="A20" s="32"/>
      <c r="B20" s="35"/>
      <c r="C20" s="35"/>
      <c r="D20" s="12"/>
      <c r="E20" s="97"/>
      <c r="F20" s="97"/>
    </row>
    <row r="21" spans="1:6" s="9" customFormat="1" ht="22.5" customHeight="1">
      <c r="A21" s="32"/>
      <c r="B21" s="36" t="s">
        <v>47</v>
      </c>
      <c r="D21" s="141"/>
      <c r="E21" s="97">
        <v>702</v>
      </c>
      <c r="F21" s="97">
        <v>2135</v>
      </c>
    </row>
    <row r="22" spans="1:6" s="9" customFormat="1" ht="22.5" customHeight="1">
      <c r="A22" s="32"/>
      <c r="B22" s="36" t="s">
        <v>367</v>
      </c>
      <c r="D22" s="141"/>
      <c r="E22" s="97">
        <v>53925</v>
      </c>
      <c r="F22" s="97">
        <v>69280</v>
      </c>
    </row>
    <row r="23" spans="1:6" s="9" customFormat="1" ht="22.5" customHeight="1">
      <c r="A23" s="32"/>
      <c r="B23" s="36" t="s">
        <v>368</v>
      </c>
      <c r="D23" s="141"/>
      <c r="E23" s="97">
        <v>106713</v>
      </c>
      <c r="F23" s="97">
        <v>17670</v>
      </c>
    </row>
    <row r="24" spans="1:6" s="9" customFormat="1" ht="22.5" customHeight="1">
      <c r="A24" s="32"/>
      <c r="B24" s="36"/>
      <c r="D24" s="141"/>
      <c r="E24" s="150">
        <f>SUM(E21:E23)</f>
        <v>161340</v>
      </c>
      <c r="F24" s="150">
        <f>SUM(F21:F23)</f>
        <v>89085</v>
      </c>
    </row>
    <row r="25" spans="1:6" s="9" customFormat="1" ht="22.5" customHeight="1">
      <c r="A25" s="32"/>
      <c r="B25" s="36"/>
      <c r="D25" s="141"/>
      <c r="E25" s="97"/>
      <c r="F25" s="97"/>
    </row>
    <row r="26" spans="1:11" s="9" customFormat="1" ht="22.5" customHeight="1" thickBot="1">
      <c r="A26" s="32"/>
      <c r="B26" s="35" t="s">
        <v>369</v>
      </c>
      <c r="D26" s="141"/>
      <c r="E26" s="218">
        <v>0</v>
      </c>
      <c r="F26" s="218">
        <v>57100</v>
      </c>
      <c r="G26" s="30"/>
      <c r="H26" s="30"/>
      <c r="I26" s="30"/>
      <c r="J26" s="30"/>
      <c r="K26" s="30"/>
    </row>
    <row r="27" spans="1:6" s="16" customFormat="1" ht="27.75" customHeight="1">
      <c r="A27" s="219"/>
      <c r="B27" s="219"/>
      <c r="C27" s="40"/>
      <c r="D27" s="141"/>
      <c r="E27" s="98">
        <f>SUM(E24:E26)</f>
        <v>161340</v>
      </c>
      <c r="F27" s="98">
        <f>SUM(F24:F26)</f>
        <v>146185</v>
      </c>
    </row>
    <row r="28" spans="1:6" s="9" customFormat="1" ht="36.75" customHeight="1" thickBot="1">
      <c r="A28" s="32"/>
      <c r="B28" s="35" t="s">
        <v>159</v>
      </c>
      <c r="C28" s="36"/>
      <c r="D28" s="141"/>
      <c r="E28" s="218">
        <f>E18+E27</f>
        <v>341067</v>
      </c>
      <c r="F28" s="218">
        <f>F18+F27</f>
        <v>255892</v>
      </c>
    </row>
    <row r="29" spans="1:6" s="9" customFormat="1" ht="53.25" customHeight="1">
      <c r="A29" s="32"/>
      <c r="B29" s="35" t="s">
        <v>160</v>
      </c>
      <c r="C29" s="36"/>
      <c r="D29" s="141"/>
      <c r="E29" s="97"/>
      <c r="F29" s="97"/>
    </row>
    <row r="30" spans="1:6" s="9" customFormat="1" ht="36.75" customHeight="1">
      <c r="A30" s="32"/>
      <c r="B30" s="35" t="s">
        <v>161</v>
      </c>
      <c r="C30" s="35"/>
      <c r="D30" s="12"/>
      <c r="E30" s="97"/>
      <c r="F30" s="97"/>
    </row>
    <row r="31" spans="1:6" s="9" customFormat="1" ht="5.25" customHeight="1">
      <c r="A31" s="32"/>
      <c r="B31" s="35"/>
      <c r="C31" s="35"/>
      <c r="D31" s="12"/>
      <c r="E31" s="97"/>
      <c r="F31" s="97"/>
    </row>
    <row r="32" spans="1:6" s="9" customFormat="1" ht="22.5" customHeight="1">
      <c r="A32" s="32"/>
      <c r="B32" s="36" t="s">
        <v>32</v>
      </c>
      <c r="D32" s="12"/>
      <c r="E32" s="100">
        <v>248458</v>
      </c>
      <c r="F32" s="97">
        <v>174083</v>
      </c>
    </row>
    <row r="33" spans="1:6" s="9" customFormat="1" ht="27.75" customHeight="1">
      <c r="A33" s="32"/>
      <c r="B33" s="36" t="s">
        <v>33</v>
      </c>
      <c r="E33" s="100">
        <f>'Statement of Equity'!J32+'Statement of Equity'!L32</f>
        <v>-39830</v>
      </c>
      <c r="F33" s="100">
        <f>SUM('Statement of Equity'!F14:L14)</f>
        <v>-664644</v>
      </c>
    </row>
    <row r="34" spans="1:6" s="9" customFormat="1" ht="27.75" customHeight="1">
      <c r="A34" s="32"/>
      <c r="B34" s="35" t="s">
        <v>71</v>
      </c>
      <c r="E34" s="101">
        <f>SUM(E32:E33)</f>
        <v>208628</v>
      </c>
      <c r="F34" s="101">
        <f>SUM(F32:F33)</f>
        <v>-490561</v>
      </c>
    </row>
    <row r="35" spans="1:6" s="9" customFormat="1" ht="27.75" customHeight="1">
      <c r="A35" s="32"/>
      <c r="B35" s="35" t="s">
        <v>25</v>
      </c>
      <c r="E35" s="102">
        <v>5524</v>
      </c>
      <c r="F35" s="97">
        <f>'Statement of Equity'!N12</f>
        <v>6074</v>
      </c>
    </row>
    <row r="36" spans="1:6" s="9" customFormat="1" ht="4.5" customHeight="1">
      <c r="A36" s="32"/>
      <c r="B36" s="35"/>
      <c r="C36" s="35"/>
      <c r="D36" s="12"/>
      <c r="E36" s="97"/>
      <c r="F36" s="97"/>
    </row>
    <row r="37" spans="1:6" s="9" customFormat="1" ht="23.25" customHeight="1">
      <c r="A37" s="32"/>
      <c r="B37" s="36" t="s">
        <v>370</v>
      </c>
      <c r="C37" s="35"/>
      <c r="D37" s="12"/>
      <c r="E37" s="488">
        <f>SUM(E34:E35)</f>
        <v>214152</v>
      </c>
      <c r="F37" s="488">
        <f>SUM(F34:F35)</f>
        <v>-484487</v>
      </c>
    </row>
    <row r="38" spans="1:6" s="9" customFormat="1" ht="3" customHeight="1">
      <c r="A38" s="32"/>
      <c r="B38" s="35"/>
      <c r="C38" s="35"/>
      <c r="D38" s="12"/>
      <c r="E38" s="97"/>
      <c r="F38" s="97"/>
    </row>
    <row r="39" spans="1:6" s="9" customFormat="1" ht="4.5" customHeight="1" hidden="1">
      <c r="A39" s="32"/>
      <c r="B39" s="35"/>
      <c r="C39" s="35"/>
      <c r="D39" s="12"/>
      <c r="E39" s="97"/>
      <c r="F39" s="97"/>
    </row>
    <row r="40" spans="1:6" s="9" customFormat="1" ht="4.5" customHeight="1" hidden="1">
      <c r="A40" s="32"/>
      <c r="B40" s="35"/>
      <c r="C40" s="35"/>
      <c r="D40" s="12"/>
      <c r="E40" s="97"/>
      <c r="F40" s="97"/>
    </row>
    <row r="41" spans="1:6" s="9" customFormat="1" ht="9" customHeight="1">
      <c r="A41" s="32"/>
      <c r="B41" s="35"/>
      <c r="C41" s="35"/>
      <c r="D41" s="12"/>
      <c r="E41" s="97"/>
      <c r="F41" s="97"/>
    </row>
    <row r="42" spans="1:6" s="9" customFormat="1" ht="21.75" customHeight="1">
      <c r="A42" s="32"/>
      <c r="B42" s="35" t="s">
        <v>371</v>
      </c>
      <c r="C42" s="35"/>
      <c r="D42" s="12"/>
      <c r="E42" s="97"/>
      <c r="F42" s="97"/>
    </row>
    <row r="43" spans="1:6" s="9" customFormat="1" ht="19.5" customHeight="1">
      <c r="A43" s="32"/>
      <c r="B43" s="36" t="s">
        <v>139</v>
      </c>
      <c r="E43" s="100">
        <v>236</v>
      </c>
      <c r="F43" s="97">
        <v>201</v>
      </c>
    </row>
    <row r="44" spans="1:6" s="9" customFormat="1" ht="25.5" customHeight="1">
      <c r="A44" s="32"/>
      <c r="B44" s="36" t="s">
        <v>141</v>
      </c>
      <c r="E44" s="100">
        <v>1048</v>
      </c>
      <c r="F44" s="97">
        <v>823</v>
      </c>
    </row>
    <row r="45" spans="1:6" s="13" customFormat="1" ht="26.25" customHeight="1">
      <c r="A45" s="37"/>
      <c r="B45" s="39"/>
      <c r="C45" s="39"/>
      <c r="D45" s="16"/>
      <c r="E45" s="98">
        <f>SUM(E43:E44)</f>
        <v>1284</v>
      </c>
      <c r="F45" s="98">
        <f>SUM(F43:F44)</f>
        <v>1024</v>
      </c>
    </row>
    <row r="46" spans="1:6" s="9" customFormat="1" ht="27" customHeight="1">
      <c r="A46" s="32"/>
      <c r="B46" s="35" t="s">
        <v>31</v>
      </c>
      <c r="C46" s="36"/>
      <c r="D46" s="141"/>
      <c r="E46" s="97"/>
      <c r="F46" s="97"/>
    </row>
    <row r="47" spans="1:6" s="9" customFormat="1" ht="21.75" customHeight="1">
      <c r="A47" s="32"/>
      <c r="B47" s="36" t="s">
        <v>140</v>
      </c>
      <c r="D47" s="141"/>
      <c r="E47" s="100">
        <v>149</v>
      </c>
      <c r="F47" s="97">
        <v>415541</v>
      </c>
    </row>
    <row r="48" spans="1:6" s="9" customFormat="1" ht="21.75" customHeight="1">
      <c r="A48" s="32"/>
      <c r="B48" s="36" t="s">
        <v>105</v>
      </c>
      <c r="D48" s="200"/>
      <c r="E48" s="97">
        <v>121847</v>
      </c>
      <c r="F48" s="97">
        <v>319784</v>
      </c>
    </row>
    <row r="49" spans="1:6" s="9" customFormat="1" ht="21.75" customHeight="1">
      <c r="A49" s="32"/>
      <c r="B49" s="36" t="s">
        <v>24</v>
      </c>
      <c r="D49" s="220"/>
      <c r="E49" s="100">
        <v>3635</v>
      </c>
      <c r="F49" s="97">
        <v>4030</v>
      </c>
    </row>
    <row r="50" spans="1:6" s="13" customFormat="1" ht="25.5" customHeight="1">
      <c r="A50" s="37"/>
      <c r="B50" s="37"/>
      <c r="C50" s="40"/>
      <c r="D50" s="16"/>
      <c r="E50" s="98">
        <f>SUM(E47:E49)</f>
        <v>125631</v>
      </c>
      <c r="F50" s="98">
        <f>SUM(F47:F49)</f>
        <v>739355</v>
      </c>
    </row>
    <row r="51" spans="1:6" s="13" customFormat="1" ht="27" customHeight="1">
      <c r="A51" s="37"/>
      <c r="B51" s="39" t="s">
        <v>162</v>
      </c>
      <c r="C51" s="39"/>
      <c r="D51" s="16"/>
      <c r="E51" s="99">
        <f>E45+E50</f>
        <v>126915</v>
      </c>
      <c r="F51" s="99">
        <f>F45+F50</f>
        <v>740379</v>
      </c>
    </row>
    <row r="52" spans="1:6" s="9" customFormat="1" ht="9.75" customHeight="1">
      <c r="A52" s="32"/>
      <c r="B52" s="35"/>
      <c r="C52" s="35"/>
      <c r="D52" s="12"/>
      <c r="E52" s="150"/>
      <c r="F52" s="150"/>
    </row>
    <row r="53" spans="1:6" s="13" customFormat="1" ht="34.5" customHeight="1" thickBot="1">
      <c r="A53" s="37"/>
      <c r="B53" s="44" t="s">
        <v>163</v>
      </c>
      <c r="C53" s="42"/>
      <c r="D53" s="16"/>
      <c r="E53" s="149">
        <f>E37+E51</f>
        <v>341067</v>
      </c>
      <c r="F53" s="149">
        <f>F37+F51</f>
        <v>255892</v>
      </c>
    </row>
    <row r="54" spans="1:6" s="9" customFormat="1" ht="12" customHeight="1" hidden="1">
      <c r="A54" s="32"/>
      <c r="B54" s="32"/>
      <c r="C54" s="43"/>
      <c r="D54" s="12"/>
      <c r="E54" s="97"/>
      <c r="F54" s="97"/>
    </row>
    <row r="55" spans="1:6" s="9" customFormat="1" ht="12" customHeight="1">
      <c r="A55" s="32"/>
      <c r="B55" s="32"/>
      <c r="E55" s="41"/>
      <c r="F55" s="41"/>
    </row>
    <row r="56" spans="1:6" s="13" customFormat="1" ht="51" customHeight="1" thickBot="1">
      <c r="A56" s="37"/>
      <c r="B56" s="513" t="s">
        <v>170</v>
      </c>
      <c r="C56" s="514"/>
      <c r="E56" s="123">
        <f>E34/248458</f>
        <v>0.8396912154166901</v>
      </c>
      <c r="F56" s="123">
        <f>F34/174083</f>
        <v>-2.817971886973455</v>
      </c>
    </row>
    <row r="57" spans="1:6" s="9" customFormat="1" ht="27.75" customHeight="1">
      <c r="A57" s="32"/>
      <c r="B57" s="32"/>
      <c r="E57" s="41"/>
      <c r="F57" s="41"/>
    </row>
    <row r="58" spans="1:6" s="9" customFormat="1" ht="7.5" customHeight="1" hidden="1">
      <c r="A58" s="32"/>
      <c r="B58" s="32"/>
      <c r="E58" s="41"/>
      <c r="F58" s="146"/>
    </row>
    <row r="59" spans="1:6" s="9" customFormat="1" ht="48.75" customHeight="1">
      <c r="A59" s="32"/>
      <c r="B59" s="506" t="s">
        <v>176</v>
      </c>
      <c r="C59" s="512"/>
      <c r="D59" s="512"/>
      <c r="E59" s="512"/>
      <c r="F59" s="512"/>
    </row>
    <row r="60" spans="1:6" s="9" customFormat="1" ht="23.25">
      <c r="A60" s="32"/>
      <c r="B60" s="32"/>
      <c r="E60" s="41"/>
      <c r="F60" s="41"/>
    </row>
    <row r="61" spans="1:6" s="9" customFormat="1" ht="23.25">
      <c r="A61" s="32"/>
      <c r="B61" s="32"/>
      <c r="E61" s="41"/>
      <c r="F61" s="41"/>
    </row>
    <row r="62" spans="1:6" s="9" customFormat="1" ht="23.25">
      <c r="A62" s="32"/>
      <c r="B62" s="32"/>
      <c r="E62" s="41"/>
      <c r="F62" s="41"/>
    </row>
    <row r="63" spans="1:6" s="9" customFormat="1" ht="23.25">
      <c r="A63" s="32"/>
      <c r="B63" s="32"/>
      <c r="E63" s="41"/>
      <c r="F63" s="41"/>
    </row>
    <row r="64" spans="1:6" s="9" customFormat="1" ht="23.25">
      <c r="A64" s="32"/>
      <c r="B64" s="32"/>
      <c r="E64" s="41"/>
      <c r="F64" s="41"/>
    </row>
    <row r="65" spans="1:6" s="9" customFormat="1" ht="23.25">
      <c r="A65" s="32"/>
      <c r="B65" s="32"/>
      <c r="E65" s="41"/>
      <c r="F65" s="41"/>
    </row>
    <row r="66" spans="1:6" s="9" customFormat="1" ht="23.25">
      <c r="A66" s="32"/>
      <c r="B66" s="32"/>
      <c r="E66" s="41"/>
      <c r="F66" s="41"/>
    </row>
    <row r="67" spans="1:6" s="9" customFormat="1" ht="23.25">
      <c r="A67" s="32"/>
      <c r="B67" s="32"/>
      <c r="E67" s="41"/>
      <c r="F67" s="41"/>
    </row>
    <row r="68" spans="1:6" s="9" customFormat="1" ht="23.25">
      <c r="A68" s="32"/>
      <c r="B68" s="32"/>
      <c r="E68" s="41"/>
      <c r="F68" s="41"/>
    </row>
    <row r="69" spans="1:6" s="9" customFormat="1" ht="23.25">
      <c r="A69" s="32"/>
      <c r="B69" s="32"/>
      <c r="E69" s="41"/>
      <c r="F69" s="41"/>
    </row>
    <row r="70" spans="1:6" s="9" customFormat="1" ht="23.25">
      <c r="A70" s="32"/>
      <c r="B70" s="32"/>
      <c r="E70" s="41"/>
      <c r="F70" s="41"/>
    </row>
    <row r="71" spans="1:6" s="9" customFormat="1" ht="23.25">
      <c r="A71" s="32"/>
      <c r="B71" s="32"/>
      <c r="E71" s="41"/>
      <c r="F71" s="41"/>
    </row>
    <row r="72" spans="1:6" s="9" customFormat="1" ht="23.25">
      <c r="A72" s="32"/>
      <c r="B72" s="32"/>
      <c r="E72" s="41"/>
      <c r="F72" s="41"/>
    </row>
    <row r="73" spans="1:6" s="9" customFormat="1" ht="23.25">
      <c r="A73" s="32"/>
      <c r="B73" s="32"/>
      <c r="E73" s="41"/>
      <c r="F73" s="41"/>
    </row>
    <row r="74" spans="1:6" s="9" customFormat="1" ht="23.25">
      <c r="A74" s="32"/>
      <c r="B74" s="32"/>
      <c r="E74" s="41"/>
      <c r="F74" s="41"/>
    </row>
    <row r="75" spans="1:6" s="9" customFormat="1" ht="23.25">
      <c r="A75" s="32"/>
      <c r="B75" s="32"/>
      <c r="E75" s="41"/>
      <c r="F75" s="41"/>
    </row>
    <row r="76" spans="1:6" s="9" customFormat="1" ht="23.25">
      <c r="A76" s="32"/>
      <c r="B76" s="32"/>
      <c r="E76" s="41"/>
      <c r="F76" s="41"/>
    </row>
    <row r="77" spans="1:6" s="9" customFormat="1" ht="23.25">
      <c r="A77" s="32"/>
      <c r="B77" s="32"/>
      <c r="E77" s="41"/>
      <c r="F77" s="41"/>
    </row>
    <row r="78" spans="1:6" s="9" customFormat="1" ht="23.25">
      <c r="A78" s="32"/>
      <c r="B78" s="32"/>
      <c r="E78" s="41"/>
      <c r="F78" s="41"/>
    </row>
    <row r="79" spans="1:6" s="9" customFormat="1" ht="23.25">
      <c r="A79" s="32"/>
      <c r="B79" s="32"/>
      <c r="E79" s="41"/>
      <c r="F79" s="41"/>
    </row>
    <row r="80" spans="1:6" s="9" customFormat="1" ht="23.25">
      <c r="A80" s="32"/>
      <c r="B80" s="32"/>
      <c r="E80" s="41"/>
      <c r="F80" s="41"/>
    </row>
    <row r="81" spans="1:6" s="9" customFormat="1" ht="23.25">
      <c r="A81" s="32"/>
      <c r="B81" s="32"/>
      <c r="E81" s="41"/>
      <c r="F81" s="41"/>
    </row>
    <row r="82" spans="1:6" s="9" customFormat="1" ht="23.25">
      <c r="A82" s="32"/>
      <c r="B82" s="32"/>
      <c r="E82" s="41"/>
      <c r="F82" s="41"/>
    </row>
    <row r="83" spans="1:6" s="9" customFormat="1" ht="23.25">
      <c r="A83" s="32"/>
      <c r="B83" s="32"/>
      <c r="E83" s="41"/>
      <c r="F83" s="41"/>
    </row>
    <row r="84" spans="1:6" s="9" customFormat="1" ht="23.25">
      <c r="A84" s="32"/>
      <c r="B84" s="32"/>
      <c r="E84" s="41"/>
      <c r="F84" s="41"/>
    </row>
    <row r="85" spans="1:6" s="9" customFormat="1" ht="23.25">
      <c r="A85" s="32"/>
      <c r="B85" s="32"/>
      <c r="E85" s="41"/>
      <c r="F85" s="41"/>
    </row>
    <row r="86" spans="1:6" s="9" customFormat="1" ht="23.25">
      <c r="A86" s="32"/>
      <c r="B86" s="32"/>
      <c r="E86" s="41"/>
      <c r="F86" s="41"/>
    </row>
    <row r="87" spans="1:6" s="9" customFormat="1" ht="23.25">
      <c r="A87" s="32"/>
      <c r="B87" s="32"/>
      <c r="E87" s="41"/>
      <c r="F87" s="41"/>
    </row>
    <row r="88" spans="1:6" s="9" customFormat="1" ht="23.25">
      <c r="A88" s="32"/>
      <c r="B88" s="32"/>
      <c r="E88" s="41"/>
      <c r="F88" s="41"/>
    </row>
    <row r="89" spans="1:6" s="9" customFormat="1" ht="23.25">
      <c r="A89" s="32"/>
      <c r="B89" s="32"/>
      <c r="E89" s="41"/>
      <c r="F89" s="41"/>
    </row>
    <row r="90" spans="1:6" s="9" customFormat="1" ht="23.25">
      <c r="A90" s="32"/>
      <c r="B90" s="32"/>
      <c r="E90" s="41"/>
      <c r="F90" s="41"/>
    </row>
    <row r="91" spans="1:6" s="9" customFormat="1" ht="23.25">
      <c r="A91" s="32"/>
      <c r="B91" s="32"/>
      <c r="E91" s="41"/>
      <c r="F91" s="41"/>
    </row>
    <row r="92" spans="1:6" s="9" customFormat="1" ht="23.25">
      <c r="A92" s="32"/>
      <c r="B92" s="32"/>
      <c r="E92" s="41"/>
      <c r="F92" s="41"/>
    </row>
    <row r="93" spans="1:6" s="9" customFormat="1" ht="23.25">
      <c r="A93" s="32"/>
      <c r="B93" s="32"/>
      <c r="E93" s="41"/>
      <c r="F93" s="41"/>
    </row>
    <row r="94" spans="1:6" s="9" customFormat="1" ht="23.25">
      <c r="A94" s="32"/>
      <c r="B94" s="32"/>
      <c r="E94" s="41"/>
      <c r="F94" s="41"/>
    </row>
    <row r="95" spans="1:6" s="9" customFormat="1" ht="23.25">
      <c r="A95" s="32"/>
      <c r="B95" s="32"/>
      <c r="E95" s="41"/>
      <c r="F95" s="41"/>
    </row>
    <row r="96" spans="1:6" s="9" customFormat="1" ht="23.25">
      <c r="A96" s="32"/>
      <c r="B96" s="32"/>
      <c r="E96" s="41"/>
      <c r="F96" s="41"/>
    </row>
    <row r="97" spans="1:6" s="9" customFormat="1" ht="23.25">
      <c r="A97" s="32"/>
      <c r="B97" s="32"/>
      <c r="E97" s="41"/>
      <c r="F97" s="41"/>
    </row>
    <row r="98" spans="1:6" s="9" customFormat="1" ht="23.25">
      <c r="A98" s="32"/>
      <c r="B98" s="32"/>
      <c r="E98" s="41"/>
      <c r="F98" s="41"/>
    </row>
    <row r="99" spans="1:6" s="9" customFormat="1" ht="23.25">
      <c r="A99" s="32"/>
      <c r="B99" s="32"/>
      <c r="E99" s="41"/>
      <c r="F99" s="41"/>
    </row>
    <row r="100" spans="1:6" s="9" customFormat="1" ht="23.25">
      <c r="A100" s="32"/>
      <c r="B100" s="32"/>
      <c r="E100" s="41"/>
      <c r="F100" s="41"/>
    </row>
    <row r="101" spans="1:6" s="9" customFormat="1" ht="23.25">
      <c r="A101" s="32"/>
      <c r="B101" s="32"/>
      <c r="E101" s="41"/>
      <c r="F101" s="41"/>
    </row>
    <row r="102" spans="1:6" s="9" customFormat="1" ht="23.25">
      <c r="A102" s="32"/>
      <c r="B102" s="32"/>
      <c r="E102" s="41"/>
      <c r="F102" s="41"/>
    </row>
    <row r="103" spans="1:6" s="9" customFormat="1" ht="23.25">
      <c r="A103" s="32"/>
      <c r="B103" s="32"/>
      <c r="E103" s="41"/>
      <c r="F103" s="41"/>
    </row>
    <row r="104" spans="1:6" s="9" customFormat="1" ht="23.25">
      <c r="A104" s="32"/>
      <c r="B104" s="32"/>
      <c r="E104" s="41"/>
      <c r="F104" s="41"/>
    </row>
    <row r="105" spans="1:6" s="9" customFormat="1" ht="23.25">
      <c r="A105" s="32"/>
      <c r="B105" s="32"/>
      <c r="E105" s="41"/>
      <c r="F105" s="41"/>
    </row>
    <row r="106" spans="1:6" s="9" customFormat="1" ht="23.25">
      <c r="A106" s="32"/>
      <c r="B106" s="32"/>
      <c r="E106" s="41"/>
      <c r="F106" s="41"/>
    </row>
    <row r="107" spans="1:6" s="9" customFormat="1" ht="23.25">
      <c r="A107" s="32"/>
      <c r="B107" s="32"/>
      <c r="E107" s="41"/>
      <c r="F107" s="41"/>
    </row>
    <row r="108" spans="1:6" s="9" customFormat="1" ht="23.25">
      <c r="A108" s="32"/>
      <c r="B108" s="32"/>
      <c r="E108" s="41"/>
      <c r="F108" s="41"/>
    </row>
    <row r="109" spans="1:6" s="9" customFormat="1" ht="23.25">
      <c r="A109" s="32"/>
      <c r="B109" s="32"/>
      <c r="E109" s="41"/>
      <c r="F109" s="41"/>
    </row>
    <row r="110" spans="1:6" s="9" customFormat="1" ht="23.25">
      <c r="A110" s="32"/>
      <c r="B110" s="32"/>
      <c r="E110" s="41"/>
      <c r="F110" s="41"/>
    </row>
    <row r="111" spans="1:6" s="9" customFormat="1" ht="23.25">
      <c r="A111" s="32"/>
      <c r="B111" s="32"/>
      <c r="E111" s="41"/>
      <c r="F111" s="41"/>
    </row>
    <row r="112" spans="1:6" s="9" customFormat="1" ht="23.25">
      <c r="A112" s="32"/>
      <c r="B112" s="32"/>
      <c r="E112" s="41"/>
      <c r="F112" s="41"/>
    </row>
    <row r="113" spans="1:6" s="9" customFormat="1" ht="23.25">
      <c r="A113" s="32"/>
      <c r="B113" s="32"/>
      <c r="E113" s="41"/>
      <c r="F113" s="41"/>
    </row>
    <row r="114" spans="1:6" s="9" customFormat="1" ht="23.25">
      <c r="A114" s="32"/>
      <c r="B114" s="32"/>
      <c r="E114" s="41"/>
      <c r="F114" s="41"/>
    </row>
    <row r="115" spans="1:6" s="9" customFormat="1" ht="23.25">
      <c r="A115" s="32"/>
      <c r="B115" s="32"/>
      <c r="E115" s="41"/>
      <c r="F115" s="41"/>
    </row>
    <row r="116" spans="1:6" s="9" customFormat="1" ht="23.25">
      <c r="A116" s="32"/>
      <c r="B116" s="32"/>
      <c r="E116" s="41"/>
      <c r="F116" s="41"/>
    </row>
    <row r="117" spans="1:6" s="9" customFormat="1" ht="23.25">
      <c r="A117" s="32"/>
      <c r="B117" s="32"/>
      <c r="E117" s="41"/>
      <c r="F117" s="41"/>
    </row>
    <row r="118" spans="1:6" s="9" customFormat="1" ht="23.25">
      <c r="A118" s="32"/>
      <c r="B118" s="32"/>
      <c r="E118" s="41"/>
      <c r="F118" s="41"/>
    </row>
    <row r="119" spans="1:6" s="9" customFormat="1" ht="23.25">
      <c r="A119" s="32"/>
      <c r="B119" s="32"/>
      <c r="E119" s="41"/>
      <c r="F119" s="41"/>
    </row>
    <row r="120" spans="1:6" s="9" customFormat="1" ht="23.25">
      <c r="A120" s="32"/>
      <c r="B120" s="32"/>
      <c r="E120" s="41"/>
      <c r="F120" s="41"/>
    </row>
    <row r="121" spans="1:6" s="9" customFormat="1" ht="23.25">
      <c r="A121" s="32"/>
      <c r="B121" s="32"/>
      <c r="E121" s="41"/>
      <c r="F121" s="41"/>
    </row>
    <row r="122" spans="1:6" s="9" customFormat="1" ht="23.25">
      <c r="A122" s="32"/>
      <c r="B122" s="32"/>
      <c r="E122" s="41"/>
      <c r="F122" s="41"/>
    </row>
    <row r="123" spans="1:6" s="9" customFormat="1" ht="23.25">
      <c r="A123" s="32"/>
      <c r="B123" s="32"/>
      <c r="E123" s="41"/>
      <c r="F123" s="41"/>
    </row>
    <row r="124" spans="1:6" s="9" customFormat="1" ht="23.25">
      <c r="A124" s="32"/>
      <c r="B124" s="32"/>
      <c r="E124" s="41"/>
      <c r="F124" s="41"/>
    </row>
    <row r="125" spans="1:6" s="9" customFormat="1" ht="23.25">
      <c r="A125" s="32"/>
      <c r="B125" s="32"/>
      <c r="E125" s="41"/>
      <c r="F125" s="41"/>
    </row>
    <row r="126" spans="1:6" s="9" customFormat="1" ht="23.25">
      <c r="A126" s="32"/>
      <c r="B126" s="32"/>
      <c r="E126" s="41"/>
      <c r="F126" s="41"/>
    </row>
    <row r="127" spans="1:6" s="9" customFormat="1" ht="23.25">
      <c r="A127" s="32"/>
      <c r="B127" s="32"/>
      <c r="E127" s="41"/>
      <c r="F127" s="41"/>
    </row>
    <row r="128" spans="1:6" s="9" customFormat="1" ht="23.25">
      <c r="A128" s="32"/>
      <c r="B128" s="32"/>
      <c r="E128" s="41"/>
      <c r="F128" s="41"/>
    </row>
    <row r="129" spans="1:6" s="9" customFormat="1" ht="23.25">
      <c r="A129" s="32"/>
      <c r="B129" s="32"/>
      <c r="E129" s="41"/>
      <c r="F129" s="41"/>
    </row>
    <row r="130" spans="1:6" s="9" customFormat="1" ht="23.25">
      <c r="A130" s="32"/>
      <c r="B130" s="32"/>
      <c r="E130" s="41"/>
      <c r="F130" s="41"/>
    </row>
    <row r="131" spans="1:6" s="9" customFormat="1" ht="23.25">
      <c r="A131" s="32"/>
      <c r="B131" s="32"/>
      <c r="E131" s="41"/>
      <c r="F131" s="41"/>
    </row>
    <row r="132" spans="1:6" s="9" customFormat="1" ht="23.25">
      <c r="A132" s="32"/>
      <c r="B132" s="32"/>
      <c r="E132" s="41"/>
      <c r="F132" s="41"/>
    </row>
    <row r="133" spans="1:6" s="9" customFormat="1" ht="23.25">
      <c r="A133" s="32"/>
      <c r="B133" s="32"/>
      <c r="E133" s="41"/>
      <c r="F133" s="41"/>
    </row>
    <row r="134" spans="1:6" s="9" customFormat="1" ht="23.25">
      <c r="A134" s="32"/>
      <c r="B134" s="32"/>
      <c r="E134" s="41"/>
      <c r="F134" s="41"/>
    </row>
    <row r="135" spans="1:6" s="9" customFormat="1" ht="23.25">
      <c r="A135" s="32"/>
      <c r="B135" s="32"/>
      <c r="E135" s="41"/>
      <c r="F135" s="41"/>
    </row>
    <row r="136" spans="1:6" s="9" customFormat="1" ht="23.25">
      <c r="A136" s="32"/>
      <c r="B136" s="32"/>
      <c r="E136" s="41"/>
      <c r="F136" s="41"/>
    </row>
    <row r="137" spans="1:6" s="9" customFormat="1" ht="23.25">
      <c r="A137" s="32"/>
      <c r="B137" s="32"/>
      <c r="E137" s="41"/>
      <c r="F137" s="41"/>
    </row>
    <row r="138" spans="1:6" s="9" customFormat="1" ht="23.25">
      <c r="A138" s="32"/>
      <c r="B138" s="32"/>
      <c r="E138" s="41"/>
      <c r="F138" s="41"/>
    </row>
    <row r="139" spans="1:6" s="9" customFormat="1" ht="23.25">
      <c r="A139" s="32"/>
      <c r="B139" s="32"/>
      <c r="E139" s="41"/>
      <c r="F139" s="41"/>
    </row>
    <row r="140" spans="1:6" s="9" customFormat="1" ht="23.25">
      <c r="A140" s="32"/>
      <c r="B140" s="32"/>
      <c r="E140" s="41"/>
      <c r="F140" s="41"/>
    </row>
    <row r="141" spans="1:6" s="9" customFormat="1" ht="23.25">
      <c r="A141" s="32"/>
      <c r="B141" s="32"/>
      <c r="E141" s="41"/>
      <c r="F141" s="41"/>
    </row>
    <row r="142" spans="1:6" s="9" customFormat="1" ht="23.25">
      <c r="A142" s="32"/>
      <c r="B142" s="32"/>
      <c r="E142" s="41"/>
      <c r="F142" s="41"/>
    </row>
    <row r="143" spans="1:6" s="9" customFormat="1" ht="23.25">
      <c r="A143" s="32"/>
      <c r="B143" s="32"/>
      <c r="E143" s="41"/>
      <c r="F143" s="41"/>
    </row>
    <row r="144" spans="1:6" s="9" customFormat="1" ht="23.25">
      <c r="A144" s="32"/>
      <c r="B144" s="32"/>
      <c r="E144" s="41"/>
      <c r="F144" s="41"/>
    </row>
    <row r="145" spans="1:6" s="9" customFormat="1" ht="23.25">
      <c r="A145" s="32"/>
      <c r="B145" s="32"/>
      <c r="E145" s="41"/>
      <c r="F145" s="41"/>
    </row>
    <row r="146" spans="1:6" s="9" customFormat="1" ht="23.25">
      <c r="A146" s="32"/>
      <c r="B146" s="32"/>
      <c r="E146" s="41"/>
      <c r="F146" s="41"/>
    </row>
    <row r="147" spans="1:6" s="9" customFormat="1" ht="23.25">
      <c r="A147" s="32"/>
      <c r="B147" s="32"/>
      <c r="E147" s="41"/>
      <c r="F147" s="41"/>
    </row>
    <row r="148" spans="1:6" s="9" customFormat="1" ht="23.25">
      <c r="A148" s="32"/>
      <c r="B148" s="32"/>
      <c r="E148" s="41"/>
      <c r="F148" s="41"/>
    </row>
    <row r="149" spans="1:6" s="9" customFormat="1" ht="23.25">
      <c r="A149" s="32"/>
      <c r="B149" s="32"/>
      <c r="E149" s="41"/>
      <c r="F149" s="41"/>
    </row>
    <row r="150" spans="1:6" s="9" customFormat="1" ht="23.25">
      <c r="A150" s="32"/>
      <c r="B150" s="32"/>
      <c r="E150" s="41"/>
      <c r="F150" s="41"/>
    </row>
    <row r="151" spans="1:6" s="9" customFormat="1" ht="23.25">
      <c r="A151" s="32"/>
      <c r="B151" s="32"/>
      <c r="E151" s="41"/>
      <c r="F151" s="41"/>
    </row>
    <row r="152" spans="1:6" s="9" customFormat="1" ht="23.25">
      <c r="A152" s="32"/>
      <c r="B152" s="32"/>
      <c r="E152" s="41"/>
      <c r="F152" s="41"/>
    </row>
    <row r="153" spans="1:6" s="9" customFormat="1" ht="23.25">
      <c r="A153" s="32"/>
      <c r="B153" s="32"/>
      <c r="E153" s="41"/>
      <c r="F153" s="41"/>
    </row>
    <row r="154" spans="1:6" s="9" customFormat="1" ht="23.25">
      <c r="A154" s="32"/>
      <c r="B154" s="32"/>
      <c r="E154" s="41"/>
      <c r="F154" s="41"/>
    </row>
    <row r="155" spans="1:6" s="9" customFormat="1" ht="23.25">
      <c r="A155" s="32"/>
      <c r="B155" s="32"/>
      <c r="E155" s="41"/>
      <c r="F155" s="41"/>
    </row>
    <row r="156" spans="1:6" s="9" customFormat="1" ht="23.25">
      <c r="A156" s="32"/>
      <c r="B156" s="32"/>
      <c r="E156" s="41"/>
      <c r="F156" s="41"/>
    </row>
    <row r="157" spans="1:6" s="9" customFormat="1" ht="23.25">
      <c r="A157" s="32"/>
      <c r="B157" s="32"/>
      <c r="E157" s="41"/>
      <c r="F157" s="41"/>
    </row>
    <row r="158" spans="1:6" s="9" customFormat="1" ht="23.25">
      <c r="A158" s="32"/>
      <c r="B158" s="32"/>
      <c r="E158" s="41"/>
      <c r="F158" s="41"/>
    </row>
    <row r="159" spans="1:6" s="9" customFormat="1" ht="23.25">
      <c r="A159" s="32"/>
      <c r="B159" s="32"/>
      <c r="E159" s="41"/>
      <c r="F159" s="41"/>
    </row>
    <row r="160" spans="1:6" s="9" customFormat="1" ht="23.25">
      <c r="A160" s="32"/>
      <c r="B160" s="32"/>
      <c r="E160" s="41"/>
      <c r="F160" s="41"/>
    </row>
    <row r="161" spans="1:6" s="9" customFormat="1" ht="23.25">
      <c r="A161" s="32"/>
      <c r="B161" s="32"/>
      <c r="E161" s="41"/>
      <c r="F161" s="41"/>
    </row>
    <row r="162" spans="1:6" s="9" customFormat="1" ht="23.25">
      <c r="A162" s="32"/>
      <c r="B162" s="32"/>
      <c r="E162" s="41"/>
      <c r="F162" s="41"/>
    </row>
    <row r="163" spans="1:6" s="9" customFormat="1" ht="23.25">
      <c r="A163" s="32"/>
      <c r="B163" s="32"/>
      <c r="E163" s="41"/>
      <c r="F163" s="41"/>
    </row>
    <row r="164" spans="1:6" s="9" customFormat="1" ht="23.25">
      <c r="A164" s="32"/>
      <c r="B164" s="32"/>
      <c r="E164" s="41"/>
      <c r="F164" s="41"/>
    </row>
    <row r="165" spans="1:6" s="9" customFormat="1" ht="23.25">
      <c r="A165" s="32"/>
      <c r="B165" s="32"/>
      <c r="E165" s="41"/>
      <c r="F165" s="41"/>
    </row>
    <row r="166" spans="1:6" s="9" customFormat="1" ht="23.25">
      <c r="A166" s="32"/>
      <c r="B166" s="32"/>
      <c r="E166" s="41"/>
      <c r="F166" s="41"/>
    </row>
    <row r="167" spans="1:6" s="9" customFormat="1" ht="23.25">
      <c r="A167" s="32"/>
      <c r="B167" s="32"/>
      <c r="E167" s="41"/>
      <c r="F167" s="41"/>
    </row>
    <row r="168" spans="1:6" s="9" customFormat="1" ht="23.25">
      <c r="A168" s="32"/>
      <c r="B168" s="32"/>
      <c r="E168" s="41"/>
      <c r="F168" s="41"/>
    </row>
    <row r="169" spans="1:6" s="9" customFormat="1" ht="23.25">
      <c r="A169" s="32"/>
      <c r="B169" s="32"/>
      <c r="E169" s="41"/>
      <c r="F169" s="41"/>
    </row>
    <row r="170" spans="1:6" s="9" customFormat="1" ht="23.25">
      <c r="A170" s="32"/>
      <c r="B170" s="32"/>
      <c r="E170" s="41"/>
      <c r="F170" s="41"/>
    </row>
    <row r="171" spans="1:6" s="9" customFormat="1" ht="23.25">
      <c r="A171" s="32"/>
      <c r="B171" s="32"/>
      <c r="E171" s="41"/>
      <c r="F171" s="41"/>
    </row>
    <row r="172" spans="1:6" s="9" customFormat="1" ht="23.25">
      <c r="A172" s="32"/>
      <c r="B172" s="32"/>
      <c r="E172" s="41"/>
      <c r="F172" s="41"/>
    </row>
    <row r="173" spans="1:6" s="9" customFormat="1" ht="23.25">
      <c r="A173" s="32"/>
      <c r="B173" s="32"/>
      <c r="E173" s="41"/>
      <c r="F173" s="41"/>
    </row>
    <row r="174" spans="1:6" s="9" customFormat="1" ht="23.25">
      <c r="A174" s="32"/>
      <c r="B174" s="32"/>
      <c r="E174" s="41"/>
      <c r="F174" s="41"/>
    </row>
    <row r="175" spans="1:6" s="9" customFormat="1" ht="23.25">
      <c r="A175" s="32"/>
      <c r="B175" s="32"/>
      <c r="E175" s="41"/>
      <c r="F175" s="41"/>
    </row>
    <row r="176" spans="1:6" s="9" customFormat="1" ht="23.25">
      <c r="A176" s="32"/>
      <c r="B176" s="32"/>
      <c r="E176" s="41"/>
      <c r="F176" s="41"/>
    </row>
    <row r="177" spans="1:6" s="9" customFormat="1" ht="23.25">
      <c r="A177" s="32"/>
      <c r="B177" s="32"/>
      <c r="E177" s="41"/>
      <c r="F177" s="41"/>
    </row>
    <row r="178" spans="1:6" s="9" customFormat="1" ht="23.25">
      <c r="A178" s="32"/>
      <c r="B178" s="32"/>
      <c r="E178" s="41"/>
      <c r="F178" s="41"/>
    </row>
    <row r="179" spans="1:6" s="9" customFormat="1" ht="23.25">
      <c r="A179" s="32"/>
      <c r="B179" s="32"/>
      <c r="E179" s="41"/>
      <c r="F179" s="41"/>
    </row>
    <row r="180" spans="1:6" s="9" customFormat="1" ht="23.25">
      <c r="A180" s="32"/>
      <c r="B180" s="32"/>
      <c r="E180" s="41"/>
      <c r="F180" s="41"/>
    </row>
    <row r="181" spans="1:6" s="9" customFormat="1" ht="23.25">
      <c r="A181" s="32"/>
      <c r="B181" s="32"/>
      <c r="E181" s="41"/>
      <c r="F181" s="41"/>
    </row>
    <row r="182" spans="1:6" s="9" customFormat="1" ht="23.25">
      <c r="A182" s="32"/>
      <c r="B182" s="32"/>
      <c r="E182" s="41"/>
      <c r="F182" s="41"/>
    </row>
    <row r="183" spans="1:6" s="9" customFormat="1" ht="23.25">
      <c r="A183" s="32"/>
      <c r="B183" s="32"/>
      <c r="E183" s="41"/>
      <c r="F183" s="41"/>
    </row>
    <row r="184" spans="1:6" s="9" customFormat="1" ht="23.25">
      <c r="A184" s="32"/>
      <c r="B184" s="32"/>
      <c r="E184" s="41"/>
      <c r="F184" s="41"/>
    </row>
    <row r="185" spans="1:6" s="9" customFormat="1" ht="23.25">
      <c r="A185" s="32"/>
      <c r="B185" s="32"/>
      <c r="E185" s="41"/>
      <c r="F185" s="41"/>
    </row>
    <row r="186" spans="1:6" s="9" customFormat="1" ht="23.25">
      <c r="A186" s="32"/>
      <c r="B186" s="32"/>
      <c r="E186" s="41"/>
      <c r="F186" s="41"/>
    </row>
    <row r="187" spans="1:6" s="9" customFormat="1" ht="23.25">
      <c r="A187" s="32"/>
      <c r="B187" s="32"/>
      <c r="E187" s="41"/>
      <c r="F187" s="41"/>
    </row>
    <row r="188" spans="1:6" s="9" customFormat="1" ht="23.25">
      <c r="A188" s="32"/>
      <c r="B188" s="32"/>
      <c r="E188" s="41"/>
      <c r="F188" s="41"/>
    </row>
    <row r="189" spans="1:6" s="9" customFormat="1" ht="23.25">
      <c r="A189" s="32"/>
      <c r="B189" s="32"/>
      <c r="E189" s="41"/>
      <c r="F189" s="41"/>
    </row>
    <row r="190" spans="1:6" s="9" customFormat="1" ht="23.25">
      <c r="A190" s="32"/>
      <c r="B190" s="32"/>
      <c r="E190" s="41"/>
      <c r="F190" s="41"/>
    </row>
    <row r="191" spans="1:6" s="9" customFormat="1" ht="23.25">
      <c r="A191" s="32"/>
      <c r="B191" s="32"/>
      <c r="E191" s="41"/>
      <c r="F191" s="41"/>
    </row>
    <row r="192" spans="1:6" s="9" customFormat="1" ht="23.25">
      <c r="A192" s="32"/>
      <c r="B192" s="32"/>
      <c r="E192" s="41"/>
      <c r="F192" s="41"/>
    </row>
    <row r="193" spans="1:6" s="9" customFormat="1" ht="23.25">
      <c r="A193" s="32"/>
      <c r="B193" s="32"/>
      <c r="E193" s="41"/>
      <c r="F193" s="41"/>
    </row>
    <row r="194" spans="1:6" s="9" customFormat="1" ht="23.25">
      <c r="A194" s="32"/>
      <c r="B194" s="32"/>
      <c r="E194" s="41"/>
      <c r="F194" s="41"/>
    </row>
    <row r="195" spans="1:6" s="9" customFormat="1" ht="23.25">
      <c r="A195" s="32"/>
      <c r="B195" s="32"/>
      <c r="E195" s="41"/>
      <c r="F195" s="41"/>
    </row>
    <row r="196" spans="1:6" s="9" customFormat="1" ht="23.25">
      <c r="A196" s="32"/>
      <c r="B196" s="32"/>
      <c r="E196" s="41"/>
      <c r="F196" s="41"/>
    </row>
    <row r="197" spans="1:6" s="9" customFormat="1" ht="23.25">
      <c r="A197" s="32"/>
      <c r="B197" s="32"/>
      <c r="E197" s="41"/>
      <c r="F197" s="41"/>
    </row>
    <row r="198" spans="1:6" s="9" customFormat="1" ht="23.25">
      <c r="A198" s="32"/>
      <c r="B198" s="32"/>
      <c r="E198" s="41"/>
      <c r="F198" s="41"/>
    </row>
    <row r="199" spans="1:6" s="9" customFormat="1" ht="23.25">
      <c r="A199" s="32"/>
      <c r="B199" s="32"/>
      <c r="E199" s="41"/>
      <c r="F199" s="41"/>
    </row>
    <row r="200" spans="1:6" s="9" customFormat="1" ht="23.25">
      <c r="A200" s="32"/>
      <c r="B200" s="32"/>
      <c r="E200" s="41"/>
      <c r="F200" s="41"/>
    </row>
    <row r="201" spans="1:6" s="9" customFormat="1" ht="23.25">
      <c r="A201" s="32"/>
      <c r="B201" s="32"/>
      <c r="E201" s="41"/>
      <c r="F201" s="41"/>
    </row>
    <row r="202" spans="1:6" s="9" customFormat="1" ht="23.25">
      <c r="A202" s="32"/>
      <c r="B202" s="32"/>
      <c r="E202" s="41"/>
      <c r="F202" s="41"/>
    </row>
    <row r="203" spans="1:6" s="9" customFormat="1" ht="23.25">
      <c r="A203" s="32"/>
      <c r="B203" s="32"/>
      <c r="E203" s="41"/>
      <c r="F203" s="41"/>
    </row>
    <row r="204" spans="1:6" s="9" customFormat="1" ht="23.25">
      <c r="A204" s="32"/>
      <c r="B204" s="32"/>
      <c r="E204" s="41"/>
      <c r="F204" s="41"/>
    </row>
    <row r="205" spans="1:6" s="9" customFormat="1" ht="23.25">
      <c r="A205" s="32"/>
      <c r="B205" s="32"/>
      <c r="E205" s="41"/>
      <c r="F205" s="41"/>
    </row>
    <row r="206" spans="1:6" s="9" customFormat="1" ht="23.25">
      <c r="A206" s="32"/>
      <c r="B206" s="32"/>
      <c r="E206" s="41"/>
      <c r="F206" s="41"/>
    </row>
    <row r="207" spans="1:6" s="9" customFormat="1" ht="23.25">
      <c r="A207" s="32"/>
      <c r="B207" s="32"/>
      <c r="E207" s="41"/>
      <c r="F207" s="41"/>
    </row>
    <row r="208" spans="1:6" s="9" customFormat="1" ht="23.25">
      <c r="A208" s="32"/>
      <c r="B208" s="32"/>
      <c r="E208" s="41"/>
      <c r="F208" s="41"/>
    </row>
    <row r="209" spans="1:6" s="9" customFormat="1" ht="23.25">
      <c r="A209" s="32"/>
      <c r="B209" s="32"/>
      <c r="E209" s="41"/>
      <c r="F209" s="41"/>
    </row>
    <row r="210" spans="1:6" s="9" customFormat="1" ht="23.25">
      <c r="A210" s="32"/>
      <c r="B210" s="32"/>
      <c r="E210" s="41"/>
      <c r="F210" s="41"/>
    </row>
    <row r="211" spans="1:6" s="9" customFormat="1" ht="23.25">
      <c r="A211" s="32"/>
      <c r="B211" s="32"/>
      <c r="E211" s="41"/>
      <c r="F211" s="41"/>
    </row>
    <row r="212" spans="1:6" s="9" customFormat="1" ht="23.25">
      <c r="A212" s="32"/>
      <c r="B212" s="32"/>
      <c r="E212" s="41"/>
      <c r="F212" s="41"/>
    </row>
    <row r="213" spans="1:6" s="9" customFormat="1" ht="23.25">
      <c r="A213" s="32"/>
      <c r="B213" s="32"/>
      <c r="E213" s="41"/>
      <c r="F213" s="41"/>
    </row>
    <row r="214" spans="1:6" s="9" customFormat="1" ht="23.25">
      <c r="A214" s="32"/>
      <c r="B214" s="32"/>
      <c r="E214" s="41"/>
      <c r="F214" s="41"/>
    </row>
    <row r="215" spans="1:6" s="9" customFormat="1" ht="23.25">
      <c r="A215" s="32"/>
      <c r="B215" s="32"/>
      <c r="E215" s="41"/>
      <c r="F215" s="41"/>
    </row>
    <row r="216" spans="1:6" s="9" customFormat="1" ht="23.25">
      <c r="A216" s="32"/>
      <c r="B216" s="32"/>
      <c r="E216" s="41"/>
      <c r="F216" s="41"/>
    </row>
    <row r="217" spans="1:6" s="9" customFormat="1" ht="23.25">
      <c r="A217" s="32"/>
      <c r="B217" s="32"/>
      <c r="E217" s="41"/>
      <c r="F217" s="41"/>
    </row>
    <row r="218" spans="1:6" s="9" customFormat="1" ht="23.25">
      <c r="A218" s="32"/>
      <c r="B218" s="32"/>
      <c r="E218" s="41"/>
      <c r="F218" s="41"/>
    </row>
    <row r="219" spans="1:6" s="9" customFormat="1" ht="23.25">
      <c r="A219" s="32"/>
      <c r="B219" s="32"/>
      <c r="E219" s="41"/>
      <c r="F219" s="41"/>
    </row>
    <row r="220" spans="1:6" s="9" customFormat="1" ht="23.25">
      <c r="A220" s="32"/>
      <c r="B220" s="32"/>
      <c r="E220" s="41"/>
      <c r="F220" s="41"/>
    </row>
    <row r="221" spans="1:6" s="9" customFormat="1" ht="23.25">
      <c r="A221" s="32"/>
      <c r="B221" s="32"/>
      <c r="E221" s="41"/>
      <c r="F221" s="41"/>
    </row>
    <row r="222" spans="1:6" s="9" customFormat="1" ht="23.25">
      <c r="A222" s="32"/>
      <c r="B222" s="32"/>
      <c r="E222" s="41"/>
      <c r="F222" s="41"/>
    </row>
    <row r="223" spans="1:6" s="9" customFormat="1" ht="23.25">
      <c r="A223" s="32"/>
      <c r="B223" s="32"/>
      <c r="E223" s="41"/>
      <c r="F223" s="41"/>
    </row>
    <row r="224" spans="1:6" s="9" customFormat="1" ht="23.25">
      <c r="A224" s="32"/>
      <c r="B224" s="32"/>
      <c r="E224" s="41"/>
      <c r="F224" s="41"/>
    </row>
    <row r="225" spans="1:6" s="9" customFormat="1" ht="23.25">
      <c r="A225" s="32"/>
      <c r="B225" s="32"/>
      <c r="E225" s="41"/>
      <c r="F225" s="41"/>
    </row>
    <row r="226" spans="1:6" s="9" customFormat="1" ht="23.25">
      <c r="A226" s="32"/>
      <c r="B226" s="32"/>
      <c r="E226" s="41"/>
      <c r="F226" s="41"/>
    </row>
    <row r="227" spans="1:6" s="9" customFormat="1" ht="23.25">
      <c r="A227" s="32"/>
      <c r="B227" s="32"/>
      <c r="E227" s="41"/>
      <c r="F227" s="41"/>
    </row>
    <row r="228" spans="1:6" s="9" customFormat="1" ht="23.25">
      <c r="A228" s="32"/>
      <c r="B228" s="32"/>
      <c r="E228" s="41"/>
      <c r="F228" s="41"/>
    </row>
    <row r="229" spans="1:6" s="9" customFormat="1" ht="23.25">
      <c r="A229" s="32"/>
      <c r="B229" s="32"/>
      <c r="E229" s="41"/>
      <c r="F229" s="41"/>
    </row>
    <row r="230" spans="1:6" s="9" customFormat="1" ht="23.25">
      <c r="A230" s="32"/>
      <c r="B230" s="32"/>
      <c r="E230" s="41"/>
      <c r="F230" s="41"/>
    </row>
    <row r="231" spans="1:6" s="9" customFormat="1" ht="23.25">
      <c r="A231" s="32"/>
      <c r="B231" s="32"/>
      <c r="E231" s="41"/>
      <c r="F231" s="41"/>
    </row>
    <row r="232" spans="1:6" s="9" customFormat="1" ht="23.25">
      <c r="A232" s="32"/>
      <c r="B232" s="32"/>
      <c r="E232" s="41"/>
      <c r="F232" s="41"/>
    </row>
    <row r="233" spans="1:6" s="9" customFormat="1" ht="23.25">
      <c r="A233" s="32"/>
      <c r="B233" s="32"/>
      <c r="E233" s="41"/>
      <c r="F233" s="41"/>
    </row>
    <row r="234" spans="1:6" s="9" customFormat="1" ht="23.25">
      <c r="A234" s="32"/>
      <c r="B234" s="32"/>
      <c r="E234" s="41"/>
      <c r="F234" s="41"/>
    </row>
    <row r="235" spans="1:6" s="9" customFormat="1" ht="23.25">
      <c r="A235" s="32"/>
      <c r="B235" s="32"/>
      <c r="E235" s="41"/>
      <c r="F235" s="41"/>
    </row>
    <row r="236" spans="1:6" s="9" customFormat="1" ht="23.25">
      <c r="A236" s="32"/>
      <c r="B236" s="32"/>
      <c r="E236" s="41"/>
      <c r="F236" s="41"/>
    </row>
    <row r="237" spans="1:6" s="9" customFormat="1" ht="23.25">
      <c r="A237" s="32"/>
      <c r="B237" s="32"/>
      <c r="E237" s="41"/>
      <c r="F237" s="41"/>
    </row>
    <row r="238" spans="1:6" s="9" customFormat="1" ht="23.25">
      <c r="A238" s="32"/>
      <c r="B238" s="32"/>
      <c r="E238" s="41"/>
      <c r="F238" s="41"/>
    </row>
    <row r="239" spans="1:6" s="9" customFormat="1" ht="23.25">
      <c r="A239" s="32"/>
      <c r="B239" s="32"/>
      <c r="E239" s="41"/>
      <c r="F239" s="41"/>
    </row>
    <row r="240" spans="1:6" s="9" customFormat="1" ht="23.25">
      <c r="A240" s="32"/>
      <c r="B240" s="32"/>
      <c r="E240" s="41"/>
      <c r="F240" s="41"/>
    </row>
    <row r="241" spans="1:6" s="9" customFormat="1" ht="23.25">
      <c r="A241" s="32"/>
      <c r="B241" s="32"/>
      <c r="E241" s="41"/>
      <c r="F241" s="41"/>
    </row>
    <row r="242" spans="1:6" s="9" customFormat="1" ht="23.25">
      <c r="A242" s="32"/>
      <c r="B242" s="32"/>
      <c r="E242" s="41"/>
      <c r="F242" s="41"/>
    </row>
    <row r="243" spans="1:6" s="9" customFormat="1" ht="23.25">
      <c r="A243" s="32"/>
      <c r="B243" s="32"/>
      <c r="E243" s="41"/>
      <c r="F243" s="41"/>
    </row>
    <row r="244" spans="1:6" s="9" customFormat="1" ht="23.25">
      <c r="A244" s="32"/>
      <c r="B244" s="32"/>
      <c r="E244" s="41"/>
      <c r="F244" s="41"/>
    </row>
    <row r="245" spans="1:6" s="9" customFormat="1" ht="23.25">
      <c r="A245" s="32"/>
      <c r="B245" s="32"/>
      <c r="E245" s="41"/>
      <c r="F245" s="41"/>
    </row>
    <row r="246" spans="1:6" s="9" customFormat="1" ht="23.25">
      <c r="A246" s="32"/>
      <c r="B246" s="32"/>
      <c r="E246" s="41"/>
      <c r="F246" s="41"/>
    </row>
    <row r="247" spans="1:6" s="9" customFormat="1" ht="23.25">
      <c r="A247" s="32"/>
      <c r="B247" s="32"/>
      <c r="E247" s="41"/>
      <c r="F247" s="41"/>
    </row>
    <row r="248" spans="1:6" s="9" customFormat="1" ht="23.25">
      <c r="A248" s="32"/>
      <c r="B248" s="32"/>
      <c r="E248" s="41"/>
      <c r="F248" s="41"/>
    </row>
    <row r="249" spans="1:6" s="9" customFormat="1" ht="23.25">
      <c r="A249" s="32"/>
      <c r="B249" s="32"/>
      <c r="E249" s="41"/>
      <c r="F249" s="41"/>
    </row>
    <row r="250" spans="1:6" s="9" customFormat="1" ht="23.25">
      <c r="A250" s="32"/>
      <c r="B250" s="32"/>
      <c r="E250" s="41"/>
      <c r="F250" s="41"/>
    </row>
    <row r="251" spans="1:6" s="9" customFormat="1" ht="23.25">
      <c r="A251" s="32"/>
      <c r="B251" s="32"/>
      <c r="E251" s="41"/>
      <c r="F251" s="41"/>
    </row>
    <row r="252" spans="1:6" s="9" customFormat="1" ht="23.25">
      <c r="A252" s="32"/>
      <c r="B252" s="32"/>
      <c r="E252" s="41"/>
      <c r="F252" s="41"/>
    </row>
    <row r="253" spans="1:6" s="9" customFormat="1" ht="23.25">
      <c r="A253" s="32"/>
      <c r="B253" s="32"/>
      <c r="E253" s="41"/>
      <c r="F253" s="41"/>
    </row>
    <row r="254" spans="1:6" s="9" customFormat="1" ht="23.25">
      <c r="A254" s="32"/>
      <c r="B254" s="32"/>
      <c r="E254" s="41"/>
      <c r="F254" s="41"/>
    </row>
    <row r="255" spans="1:6" s="9" customFormat="1" ht="23.25">
      <c r="A255" s="32"/>
      <c r="B255" s="32"/>
      <c r="E255" s="41"/>
      <c r="F255" s="41"/>
    </row>
    <row r="256" spans="1:6" s="9" customFormat="1" ht="23.25">
      <c r="A256" s="32"/>
      <c r="B256" s="32"/>
      <c r="E256" s="41"/>
      <c r="F256" s="41"/>
    </row>
    <row r="257" spans="1:6" s="9" customFormat="1" ht="23.25">
      <c r="A257" s="32"/>
      <c r="B257" s="32"/>
      <c r="E257" s="41"/>
      <c r="F257" s="41"/>
    </row>
    <row r="258" spans="1:6" s="9" customFormat="1" ht="23.25">
      <c r="A258" s="32"/>
      <c r="B258" s="32"/>
      <c r="E258" s="41"/>
      <c r="F258" s="41"/>
    </row>
    <row r="259" spans="1:6" s="9" customFormat="1" ht="23.25">
      <c r="A259" s="32"/>
      <c r="B259" s="32"/>
      <c r="E259" s="41"/>
      <c r="F259" s="41"/>
    </row>
    <row r="260" spans="1:6" s="9" customFormat="1" ht="23.25">
      <c r="A260" s="32"/>
      <c r="B260" s="32"/>
      <c r="E260" s="41"/>
      <c r="F260" s="41"/>
    </row>
    <row r="261" spans="1:6" s="9" customFormat="1" ht="23.25">
      <c r="A261" s="32"/>
      <c r="B261" s="32"/>
      <c r="E261" s="41"/>
      <c r="F261" s="41"/>
    </row>
    <row r="262" spans="1:6" s="9" customFormat="1" ht="23.25">
      <c r="A262" s="32"/>
      <c r="B262" s="32"/>
      <c r="E262" s="41"/>
      <c r="F262" s="41"/>
    </row>
    <row r="263" spans="1:6" s="9" customFormat="1" ht="23.25">
      <c r="A263" s="32"/>
      <c r="B263" s="32"/>
      <c r="E263" s="41"/>
      <c r="F263" s="41"/>
    </row>
    <row r="264" spans="1:6" s="9" customFormat="1" ht="23.25">
      <c r="A264" s="32"/>
      <c r="B264" s="32"/>
      <c r="E264" s="41"/>
      <c r="F264" s="41"/>
    </row>
    <row r="265" spans="1:6" s="9" customFormat="1" ht="23.25">
      <c r="A265" s="32"/>
      <c r="B265" s="32"/>
      <c r="E265" s="41"/>
      <c r="F265" s="41"/>
    </row>
    <row r="266" spans="1:6" s="9" customFormat="1" ht="23.25">
      <c r="A266" s="32"/>
      <c r="B266" s="32"/>
      <c r="E266" s="41"/>
      <c r="F266" s="41"/>
    </row>
    <row r="267" spans="1:6" s="9" customFormat="1" ht="23.25">
      <c r="A267" s="32"/>
      <c r="B267" s="32"/>
      <c r="E267" s="41"/>
      <c r="F267" s="41"/>
    </row>
    <row r="268" spans="1:6" s="9" customFormat="1" ht="23.25">
      <c r="A268" s="32"/>
      <c r="B268" s="32"/>
      <c r="E268" s="41"/>
      <c r="F268" s="41"/>
    </row>
    <row r="269" spans="1:6" s="9" customFormat="1" ht="23.25">
      <c r="A269" s="32"/>
      <c r="B269" s="32"/>
      <c r="E269" s="41"/>
      <c r="F269" s="41"/>
    </row>
    <row r="270" spans="1:6" s="9" customFormat="1" ht="23.25">
      <c r="A270" s="32"/>
      <c r="B270" s="32"/>
      <c r="E270" s="41"/>
      <c r="F270" s="41"/>
    </row>
    <row r="271" spans="1:6" s="9" customFormat="1" ht="23.25">
      <c r="A271" s="32"/>
      <c r="B271" s="32"/>
      <c r="E271" s="41"/>
      <c r="F271" s="41"/>
    </row>
    <row r="272" spans="1:6" s="9" customFormat="1" ht="23.25">
      <c r="A272" s="32"/>
      <c r="B272" s="32"/>
      <c r="E272" s="41"/>
      <c r="F272" s="41"/>
    </row>
    <row r="273" spans="1:6" s="9" customFormat="1" ht="23.25">
      <c r="A273" s="32"/>
      <c r="B273" s="32"/>
      <c r="E273" s="41"/>
      <c r="F273" s="41"/>
    </row>
    <row r="274" spans="1:6" s="9" customFormat="1" ht="23.25">
      <c r="A274" s="32"/>
      <c r="B274" s="32"/>
      <c r="E274" s="41"/>
      <c r="F274" s="41"/>
    </row>
    <row r="275" spans="1:6" s="9" customFormat="1" ht="23.25">
      <c r="A275" s="32"/>
      <c r="B275" s="32"/>
      <c r="E275" s="41"/>
      <c r="F275" s="41"/>
    </row>
    <row r="276" spans="1:6" s="9" customFormat="1" ht="23.25">
      <c r="A276" s="32"/>
      <c r="B276" s="32"/>
      <c r="E276" s="41"/>
      <c r="F276" s="41"/>
    </row>
    <row r="277" spans="1:6" s="9" customFormat="1" ht="23.25">
      <c r="A277" s="32"/>
      <c r="B277" s="32"/>
      <c r="E277" s="41"/>
      <c r="F277" s="41"/>
    </row>
    <row r="278" spans="1:6" s="9" customFormat="1" ht="23.25">
      <c r="A278" s="32"/>
      <c r="B278" s="32"/>
      <c r="E278" s="41"/>
      <c r="F278" s="41"/>
    </row>
    <row r="279" spans="1:6" s="9" customFormat="1" ht="23.25">
      <c r="A279" s="32"/>
      <c r="B279" s="32"/>
      <c r="E279" s="41"/>
      <c r="F279" s="41"/>
    </row>
    <row r="280" spans="1:6" s="9" customFormat="1" ht="23.25">
      <c r="A280" s="32"/>
      <c r="B280" s="32"/>
      <c r="E280" s="41"/>
      <c r="F280" s="41"/>
    </row>
    <row r="281" spans="1:6" s="9" customFormat="1" ht="23.25">
      <c r="A281" s="32"/>
      <c r="B281" s="32"/>
      <c r="E281" s="41"/>
      <c r="F281" s="41"/>
    </row>
    <row r="282" spans="1:6" s="9" customFormat="1" ht="23.25">
      <c r="A282" s="32"/>
      <c r="B282" s="32"/>
      <c r="E282" s="41"/>
      <c r="F282" s="41"/>
    </row>
    <row r="283" spans="1:6" s="9" customFormat="1" ht="23.25">
      <c r="A283" s="32"/>
      <c r="B283" s="32"/>
      <c r="E283" s="41"/>
      <c r="F283" s="41"/>
    </row>
    <row r="284" spans="1:6" s="9" customFormat="1" ht="23.25">
      <c r="A284" s="32"/>
      <c r="B284" s="32"/>
      <c r="E284" s="41"/>
      <c r="F284" s="41"/>
    </row>
    <row r="285" spans="1:6" s="9" customFormat="1" ht="23.25">
      <c r="A285" s="32"/>
      <c r="B285" s="32"/>
      <c r="E285" s="41"/>
      <c r="F285" s="41"/>
    </row>
    <row r="286" spans="1:6" s="9" customFormat="1" ht="23.25">
      <c r="A286" s="32"/>
      <c r="B286" s="32"/>
      <c r="E286" s="41"/>
      <c r="F286" s="41"/>
    </row>
    <row r="287" spans="1:6" s="9" customFormat="1" ht="23.25">
      <c r="A287" s="32"/>
      <c r="B287" s="32"/>
      <c r="E287" s="41"/>
      <c r="F287" s="41"/>
    </row>
    <row r="288" spans="1:6" s="9" customFormat="1" ht="23.25">
      <c r="A288" s="32"/>
      <c r="B288" s="32"/>
      <c r="E288" s="41"/>
      <c r="F288" s="41"/>
    </row>
    <row r="289" spans="1:6" s="9" customFormat="1" ht="23.25">
      <c r="A289" s="32"/>
      <c r="B289" s="32"/>
      <c r="E289" s="41"/>
      <c r="F289" s="41"/>
    </row>
    <row r="290" spans="1:6" s="9" customFormat="1" ht="23.25">
      <c r="A290" s="32"/>
      <c r="B290" s="32"/>
      <c r="E290" s="41"/>
      <c r="F290" s="41"/>
    </row>
    <row r="291" spans="1:6" s="9" customFormat="1" ht="23.25">
      <c r="A291" s="32"/>
      <c r="B291" s="32"/>
      <c r="E291" s="41"/>
      <c r="F291" s="41"/>
    </row>
    <row r="292" spans="1:6" s="9" customFormat="1" ht="23.25">
      <c r="A292" s="32"/>
      <c r="B292" s="32"/>
      <c r="E292" s="41"/>
      <c r="F292" s="41"/>
    </row>
    <row r="293" spans="1:6" s="9" customFormat="1" ht="23.25">
      <c r="A293" s="32"/>
      <c r="B293" s="32"/>
      <c r="E293" s="41"/>
      <c r="F293" s="41"/>
    </row>
    <row r="294" spans="1:6" s="9" customFormat="1" ht="23.25">
      <c r="A294" s="32"/>
      <c r="B294" s="32"/>
      <c r="E294" s="41"/>
      <c r="F294" s="41"/>
    </row>
    <row r="295" spans="1:6" s="9" customFormat="1" ht="23.25">
      <c r="A295" s="32"/>
      <c r="B295" s="32"/>
      <c r="E295" s="41"/>
      <c r="F295" s="41"/>
    </row>
    <row r="296" spans="1:6" s="9" customFormat="1" ht="23.25">
      <c r="A296" s="32"/>
      <c r="B296" s="32"/>
      <c r="E296" s="41"/>
      <c r="F296" s="41"/>
    </row>
    <row r="297" spans="1:6" s="9" customFormat="1" ht="23.25">
      <c r="A297" s="32"/>
      <c r="B297" s="32"/>
      <c r="E297" s="41"/>
      <c r="F297" s="41"/>
    </row>
    <row r="298" spans="1:6" s="9" customFormat="1" ht="23.25">
      <c r="A298" s="32"/>
      <c r="B298" s="32"/>
      <c r="E298" s="41"/>
      <c r="F298" s="41"/>
    </row>
    <row r="299" spans="1:6" s="9" customFormat="1" ht="23.25">
      <c r="A299" s="32"/>
      <c r="B299" s="32"/>
      <c r="E299" s="41"/>
      <c r="F299" s="41"/>
    </row>
    <row r="300" spans="1:6" s="9" customFormat="1" ht="23.25">
      <c r="A300" s="32"/>
      <c r="B300" s="32"/>
      <c r="E300" s="41"/>
      <c r="F300" s="41"/>
    </row>
    <row r="301" spans="1:6" s="9" customFormat="1" ht="23.25">
      <c r="A301" s="32"/>
      <c r="B301" s="32"/>
      <c r="E301" s="41"/>
      <c r="F301" s="41"/>
    </row>
    <row r="302" spans="1:6" s="9" customFormat="1" ht="23.25">
      <c r="A302" s="32"/>
      <c r="B302" s="32"/>
      <c r="E302" s="41"/>
      <c r="F302" s="41"/>
    </row>
    <row r="303" spans="1:6" s="9" customFormat="1" ht="23.25">
      <c r="A303" s="32"/>
      <c r="B303" s="32"/>
      <c r="E303" s="41"/>
      <c r="F303" s="41"/>
    </row>
    <row r="304" spans="1:6" s="9" customFormat="1" ht="23.25">
      <c r="A304" s="32"/>
      <c r="B304" s="32"/>
      <c r="E304" s="41"/>
      <c r="F304" s="41"/>
    </row>
    <row r="305" spans="1:6" s="9" customFormat="1" ht="23.25">
      <c r="A305" s="32"/>
      <c r="B305" s="32"/>
      <c r="E305" s="41"/>
      <c r="F305" s="41"/>
    </row>
    <row r="306" spans="1:6" s="9" customFormat="1" ht="23.25">
      <c r="A306" s="32"/>
      <c r="B306" s="32"/>
      <c r="E306" s="41"/>
      <c r="F306" s="41"/>
    </row>
    <row r="307" spans="1:6" s="9" customFormat="1" ht="23.25">
      <c r="A307" s="32"/>
      <c r="B307" s="32"/>
      <c r="E307" s="41"/>
      <c r="F307" s="41"/>
    </row>
    <row r="308" spans="1:6" s="9" customFormat="1" ht="23.25">
      <c r="A308" s="32"/>
      <c r="B308" s="32"/>
      <c r="E308" s="41"/>
      <c r="F308" s="41"/>
    </row>
    <row r="309" spans="1:6" s="9" customFormat="1" ht="23.25">
      <c r="A309" s="32"/>
      <c r="B309" s="32"/>
      <c r="E309" s="41"/>
      <c r="F309" s="41"/>
    </row>
    <row r="310" spans="1:6" s="9" customFormat="1" ht="23.25">
      <c r="A310" s="32"/>
      <c r="B310" s="32"/>
      <c r="E310" s="41"/>
      <c r="F310" s="41"/>
    </row>
    <row r="311" spans="1:6" s="9" customFormat="1" ht="23.25">
      <c r="A311" s="32"/>
      <c r="B311" s="32"/>
      <c r="E311" s="41"/>
      <c r="F311" s="41"/>
    </row>
    <row r="312" spans="1:6" s="9" customFormat="1" ht="23.25">
      <c r="A312" s="32"/>
      <c r="B312" s="32"/>
      <c r="E312" s="41"/>
      <c r="F312" s="41"/>
    </row>
    <row r="313" spans="1:6" s="9" customFormat="1" ht="23.25">
      <c r="A313" s="32"/>
      <c r="B313" s="32"/>
      <c r="E313" s="41"/>
      <c r="F313" s="41"/>
    </row>
    <row r="314" spans="1:6" s="9" customFormat="1" ht="23.25">
      <c r="A314" s="32"/>
      <c r="B314" s="32"/>
      <c r="E314" s="41"/>
      <c r="F314" s="41"/>
    </row>
    <row r="315" spans="1:6" s="9" customFormat="1" ht="23.25">
      <c r="A315" s="32"/>
      <c r="B315" s="32"/>
      <c r="E315" s="41"/>
      <c r="F315" s="41"/>
    </row>
    <row r="316" spans="1:6" s="9" customFormat="1" ht="23.25">
      <c r="A316" s="32"/>
      <c r="B316" s="32"/>
      <c r="E316" s="41"/>
      <c r="F316" s="41"/>
    </row>
    <row r="317" spans="1:6" s="9" customFormat="1" ht="23.25">
      <c r="A317" s="32"/>
      <c r="B317" s="32"/>
      <c r="E317" s="41"/>
      <c r="F317" s="41"/>
    </row>
    <row r="318" spans="1:6" s="9" customFormat="1" ht="23.25">
      <c r="A318" s="32"/>
      <c r="B318" s="32"/>
      <c r="E318" s="41"/>
      <c r="F318" s="41"/>
    </row>
    <row r="319" spans="1:6" s="9" customFormat="1" ht="23.25">
      <c r="A319" s="32"/>
      <c r="B319" s="32"/>
      <c r="E319" s="41"/>
      <c r="F319" s="41"/>
    </row>
    <row r="320" spans="1:6" s="9" customFormat="1" ht="23.25">
      <c r="A320" s="32"/>
      <c r="B320" s="32"/>
      <c r="E320" s="41"/>
      <c r="F320" s="41"/>
    </row>
    <row r="321" spans="1:6" s="9" customFormat="1" ht="23.25">
      <c r="A321" s="32"/>
      <c r="B321" s="32"/>
      <c r="E321" s="41"/>
      <c r="F321" s="41"/>
    </row>
    <row r="322" spans="1:6" s="9" customFormat="1" ht="23.25">
      <c r="A322" s="32"/>
      <c r="B322" s="32"/>
      <c r="E322" s="41"/>
      <c r="F322" s="41"/>
    </row>
    <row r="323" spans="1:6" s="9" customFormat="1" ht="23.25">
      <c r="A323" s="32"/>
      <c r="B323" s="32"/>
      <c r="E323" s="41"/>
      <c r="F323" s="41"/>
    </row>
    <row r="324" spans="1:6" s="9" customFormat="1" ht="23.25">
      <c r="A324" s="32"/>
      <c r="B324" s="32"/>
      <c r="E324" s="41"/>
      <c r="F324" s="41"/>
    </row>
    <row r="325" spans="1:6" s="9" customFormat="1" ht="23.25">
      <c r="A325" s="32"/>
      <c r="B325" s="32"/>
      <c r="E325" s="41"/>
      <c r="F325" s="41"/>
    </row>
    <row r="326" spans="1:6" s="9" customFormat="1" ht="23.25">
      <c r="A326" s="32"/>
      <c r="B326" s="32"/>
      <c r="E326" s="41"/>
      <c r="F326" s="41"/>
    </row>
    <row r="327" spans="1:6" s="9" customFormat="1" ht="23.25">
      <c r="A327" s="32"/>
      <c r="B327" s="32"/>
      <c r="E327" s="41"/>
      <c r="F327" s="41"/>
    </row>
    <row r="328" spans="1:6" s="9" customFormat="1" ht="23.25">
      <c r="A328" s="32"/>
      <c r="B328" s="32"/>
      <c r="E328" s="41"/>
      <c r="F328" s="41"/>
    </row>
    <row r="329" spans="1:6" s="9" customFormat="1" ht="23.25">
      <c r="A329" s="32"/>
      <c r="B329" s="32"/>
      <c r="E329" s="41"/>
      <c r="F329" s="41"/>
    </row>
    <row r="330" spans="1:6" s="9" customFormat="1" ht="23.25">
      <c r="A330" s="32"/>
      <c r="B330" s="32"/>
      <c r="E330" s="41"/>
      <c r="F330" s="41"/>
    </row>
    <row r="331" spans="1:6" s="9" customFormat="1" ht="23.25">
      <c r="A331" s="32"/>
      <c r="B331" s="32"/>
      <c r="E331" s="41"/>
      <c r="F331" s="122"/>
    </row>
    <row r="332" spans="1:6" s="9" customFormat="1" ht="23.25">
      <c r="A332" s="32"/>
      <c r="B332" s="32"/>
      <c r="E332" s="41"/>
      <c r="F332" s="122"/>
    </row>
    <row r="333" spans="1:6" s="9" customFormat="1" ht="23.25">
      <c r="A333" s="32"/>
      <c r="B333" s="32"/>
      <c r="E333" s="41"/>
      <c r="F333" s="122"/>
    </row>
    <row r="334" spans="1:6" s="9" customFormat="1" ht="23.25">
      <c r="A334" s="32"/>
      <c r="B334" s="32"/>
      <c r="E334" s="41"/>
      <c r="F334" s="122"/>
    </row>
    <row r="335" spans="1:6" s="9" customFormat="1" ht="23.25">
      <c r="A335" s="32"/>
      <c r="B335" s="32"/>
      <c r="E335" s="41"/>
      <c r="F335" s="122"/>
    </row>
    <row r="336" spans="1:6" s="9" customFormat="1" ht="23.25">
      <c r="A336" s="32"/>
      <c r="B336" s="32"/>
      <c r="E336" s="41"/>
      <c r="F336" s="122"/>
    </row>
    <row r="337" spans="1:6" s="9" customFormat="1" ht="23.25">
      <c r="A337" s="32"/>
      <c r="B337" s="32"/>
      <c r="E337" s="41"/>
      <c r="F337" s="122"/>
    </row>
    <row r="338" spans="1:6" s="9" customFormat="1" ht="23.25">
      <c r="A338" s="32"/>
      <c r="B338" s="32"/>
      <c r="E338" s="41"/>
      <c r="F338" s="122"/>
    </row>
    <row r="339" spans="1:6" s="9" customFormat="1" ht="23.25">
      <c r="A339" s="32"/>
      <c r="B339" s="32"/>
      <c r="E339" s="41"/>
      <c r="F339" s="122"/>
    </row>
    <row r="340" spans="1:6" s="9" customFormat="1" ht="23.25">
      <c r="A340" s="32"/>
      <c r="B340" s="32"/>
      <c r="E340" s="41"/>
      <c r="F340" s="122"/>
    </row>
    <row r="341" spans="1:6" s="9" customFormat="1" ht="23.25">
      <c r="A341" s="32"/>
      <c r="B341" s="32"/>
      <c r="E341" s="41"/>
      <c r="F341" s="122"/>
    </row>
    <row r="342" spans="1:6" s="9" customFormat="1" ht="23.25">
      <c r="A342" s="32"/>
      <c r="B342" s="32"/>
      <c r="E342" s="41"/>
      <c r="F342" s="122"/>
    </row>
    <row r="343" spans="1:6" s="9" customFormat="1" ht="23.25">
      <c r="A343" s="32"/>
      <c r="B343" s="32"/>
      <c r="E343" s="41"/>
      <c r="F343" s="122"/>
    </row>
    <row r="344" spans="1:6" s="9" customFormat="1" ht="23.25">
      <c r="A344" s="32"/>
      <c r="B344" s="32"/>
      <c r="E344" s="41"/>
      <c r="F344" s="122"/>
    </row>
    <row r="345" spans="1:6" s="9" customFormat="1" ht="23.25">
      <c r="A345" s="32"/>
      <c r="B345" s="32"/>
      <c r="E345" s="41"/>
      <c r="F345" s="122"/>
    </row>
    <row r="346" spans="1:6" s="9" customFormat="1" ht="23.25">
      <c r="A346" s="32"/>
      <c r="B346" s="32"/>
      <c r="E346" s="41"/>
      <c r="F346" s="122"/>
    </row>
    <row r="347" spans="1:6" s="9" customFormat="1" ht="23.25">
      <c r="A347" s="32"/>
      <c r="B347" s="32"/>
      <c r="E347" s="41"/>
      <c r="F347" s="122"/>
    </row>
    <row r="348" spans="1:6" s="9" customFormat="1" ht="23.25">
      <c r="A348" s="32"/>
      <c r="B348" s="32"/>
      <c r="E348" s="41"/>
      <c r="F348" s="122"/>
    </row>
    <row r="349" spans="1:6" s="9" customFormat="1" ht="23.25">
      <c r="A349" s="32"/>
      <c r="B349" s="32"/>
      <c r="E349" s="41"/>
      <c r="F349" s="122"/>
    </row>
    <row r="350" spans="1:6" s="9" customFormat="1" ht="23.25">
      <c r="A350" s="32"/>
      <c r="B350" s="32"/>
      <c r="E350" s="41"/>
      <c r="F350" s="122"/>
    </row>
    <row r="351" spans="1:6" s="9" customFormat="1" ht="23.25">
      <c r="A351" s="32"/>
      <c r="B351" s="32"/>
      <c r="E351" s="41"/>
      <c r="F351" s="122"/>
    </row>
    <row r="352" spans="1:6" s="9" customFormat="1" ht="23.25">
      <c r="A352" s="32"/>
      <c r="B352" s="32"/>
      <c r="E352" s="41"/>
      <c r="F352" s="122"/>
    </row>
    <row r="353" spans="1:6" s="9" customFormat="1" ht="23.25">
      <c r="A353" s="32"/>
      <c r="B353" s="32"/>
      <c r="E353" s="41"/>
      <c r="F353" s="122"/>
    </row>
    <row r="354" spans="1:6" s="9" customFormat="1" ht="23.25">
      <c r="A354" s="32"/>
      <c r="B354" s="32"/>
      <c r="E354" s="41"/>
      <c r="F354" s="122"/>
    </row>
    <row r="355" spans="1:6" s="9" customFormat="1" ht="23.25">
      <c r="A355" s="32"/>
      <c r="B355" s="32"/>
      <c r="E355" s="41"/>
      <c r="F355" s="122"/>
    </row>
    <row r="356" spans="1:6" s="9" customFormat="1" ht="23.25">
      <c r="A356" s="32"/>
      <c r="B356" s="32"/>
      <c r="E356" s="41"/>
      <c r="F356" s="122"/>
    </row>
    <row r="357" spans="1:6" s="9" customFormat="1" ht="23.25">
      <c r="A357" s="32"/>
      <c r="B357" s="32"/>
      <c r="E357" s="41"/>
      <c r="F357" s="122"/>
    </row>
    <row r="358" spans="1:6" s="9" customFormat="1" ht="23.25">
      <c r="A358" s="32"/>
      <c r="B358" s="32"/>
      <c r="E358" s="41"/>
      <c r="F358" s="122"/>
    </row>
    <row r="359" spans="1:6" s="9" customFormat="1" ht="23.25">
      <c r="A359" s="32"/>
      <c r="B359" s="32"/>
      <c r="E359" s="41"/>
      <c r="F359" s="122"/>
    </row>
    <row r="360" spans="1:6" s="9" customFormat="1" ht="23.25">
      <c r="A360" s="32"/>
      <c r="B360" s="32"/>
      <c r="E360" s="41"/>
      <c r="F360" s="122"/>
    </row>
    <row r="361" spans="1:6" s="9" customFormat="1" ht="23.25">
      <c r="A361" s="32"/>
      <c r="B361" s="32"/>
      <c r="E361" s="41"/>
      <c r="F361" s="122"/>
    </row>
    <row r="362" spans="1:6" s="9" customFormat="1" ht="23.25">
      <c r="A362" s="32"/>
      <c r="B362" s="32"/>
      <c r="E362" s="41"/>
      <c r="F362" s="122"/>
    </row>
    <row r="363" spans="1:6" s="9" customFormat="1" ht="23.25">
      <c r="A363" s="32"/>
      <c r="B363" s="32"/>
      <c r="E363" s="41"/>
      <c r="F363" s="122"/>
    </row>
    <row r="364" spans="1:6" s="9" customFormat="1" ht="23.25">
      <c r="A364" s="32"/>
      <c r="B364" s="32"/>
      <c r="E364" s="41"/>
      <c r="F364" s="122"/>
    </row>
    <row r="365" spans="1:6" s="9" customFormat="1" ht="23.25">
      <c r="A365" s="32"/>
      <c r="B365" s="32"/>
      <c r="E365" s="41"/>
      <c r="F365" s="122"/>
    </row>
    <row r="366" spans="1:6" s="9" customFormat="1" ht="23.25">
      <c r="A366" s="32"/>
      <c r="B366" s="32"/>
      <c r="E366" s="41"/>
      <c r="F366" s="122"/>
    </row>
    <row r="367" spans="1:6" s="9" customFormat="1" ht="23.25">
      <c r="A367" s="32"/>
      <c r="B367" s="32"/>
      <c r="E367" s="41"/>
      <c r="F367" s="122"/>
    </row>
    <row r="368" spans="1:6" s="9" customFormat="1" ht="23.25">
      <c r="A368" s="32"/>
      <c r="B368" s="32"/>
      <c r="E368" s="41"/>
      <c r="F368" s="122"/>
    </row>
    <row r="369" spans="1:6" s="9" customFormat="1" ht="23.25">
      <c r="A369" s="32"/>
      <c r="B369" s="32"/>
      <c r="E369" s="41"/>
      <c r="F369" s="122"/>
    </row>
    <row r="370" spans="1:6" s="9" customFormat="1" ht="23.25">
      <c r="A370" s="32"/>
      <c r="B370" s="32"/>
      <c r="E370" s="41"/>
      <c r="F370" s="122"/>
    </row>
    <row r="371" spans="1:6" s="9" customFormat="1" ht="23.25">
      <c r="A371" s="32"/>
      <c r="B371" s="32"/>
      <c r="E371" s="41"/>
      <c r="F371" s="122"/>
    </row>
    <row r="372" spans="1:6" s="9" customFormat="1" ht="23.25">
      <c r="A372" s="32"/>
      <c r="B372" s="32"/>
      <c r="E372" s="41"/>
      <c r="F372" s="122"/>
    </row>
    <row r="373" spans="1:6" s="9" customFormat="1" ht="23.25">
      <c r="A373" s="32"/>
      <c r="B373" s="32"/>
      <c r="E373" s="41"/>
      <c r="F373" s="122"/>
    </row>
    <row r="374" spans="1:6" s="9" customFormat="1" ht="23.25">
      <c r="A374" s="32"/>
      <c r="B374" s="32"/>
      <c r="E374" s="41"/>
      <c r="F374" s="122"/>
    </row>
    <row r="375" spans="1:6" s="9" customFormat="1" ht="23.25">
      <c r="A375" s="32"/>
      <c r="B375" s="32"/>
      <c r="E375" s="41"/>
      <c r="F375" s="122"/>
    </row>
    <row r="376" spans="1:6" s="9" customFormat="1" ht="23.25">
      <c r="A376" s="32"/>
      <c r="B376" s="32"/>
      <c r="E376" s="41"/>
      <c r="F376" s="122"/>
    </row>
    <row r="377" spans="1:6" s="9" customFormat="1" ht="23.25">
      <c r="A377" s="32"/>
      <c r="B377" s="32"/>
      <c r="E377" s="41"/>
      <c r="F377" s="122"/>
    </row>
    <row r="378" spans="1:6" s="9" customFormat="1" ht="23.25">
      <c r="A378" s="32"/>
      <c r="B378" s="32"/>
      <c r="E378" s="41"/>
      <c r="F378" s="122"/>
    </row>
    <row r="379" spans="1:6" s="9" customFormat="1" ht="23.25">
      <c r="A379" s="32"/>
      <c r="B379" s="32"/>
      <c r="E379" s="41"/>
      <c r="F379" s="122"/>
    </row>
    <row r="380" spans="1:6" s="9" customFormat="1" ht="23.25">
      <c r="A380" s="32"/>
      <c r="B380" s="32"/>
      <c r="E380" s="41"/>
      <c r="F380" s="122"/>
    </row>
    <row r="381" spans="1:6" s="9" customFormat="1" ht="23.25">
      <c r="A381" s="32"/>
      <c r="B381" s="32"/>
      <c r="E381" s="41"/>
      <c r="F381" s="122"/>
    </row>
    <row r="382" spans="1:6" s="9" customFormat="1" ht="23.25">
      <c r="A382" s="32"/>
      <c r="B382" s="32"/>
      <c r="E382" s="41"/>
      <c r="F382" s="122"/>
    </row>
    <row r="383" spans="1:6" s="9" customFormat="1" ht="23.25">
      <c r="A383" s="32"/>
      <c r="B383" s="32"/>
      <c r="E383" s="41"/>
      <c r="F383" s="122"/>
    </row>
    <row r="384" spans="1:6" s="9" customFormat="1" ht="23.25">
      <c r="A384" s="32"/>
      <c r="B384" s="32"/>
      <c r="E384" s="41"/>
      <c r="F384" s="122"/>
    </row>
    <row r="385" spans="1:6" s="9" customFormat="1" ht="23.25">
      <c r="A385" s="32"/>
      <c r="B385" s="32"/>
      <c r="E385" s="41"/>
      <c r="F385" s="122"/>
    </row>
    <row r="386" spans="1:6" s="9" customFormat="1" ht="23.25">
      <c r="A386" s="32"/>
      <c r="B386" s="32"/>
      <c r="E386" s="41"/>
      <c r="F386" s="122"/>
    </row>
    <row r="387" spans="1:6" s="9" customFormat="1" ht="23.25">
      <c r="A387" s="32"/>
      <c r="B387" s="32"/>
      <c r="E387" s="41"/>
      <c r="F387" s="122"/>
    </row>
    <row r="388" spans="1:6" s="9" customFormat="1" ht="23.25">
      <c r="A388" s="32"/>
      <c r="B388" s="32"/>
      <c r="E388" s="41"/>
      <c r="F388" s="122"/>
    </row>
    <row r="389" spans="1:6" s="9" customFormat="1" ht="23.25">
      <c r="A389" s="32"/>
      <c r="B389" s="32"/>
      <c r="E389" s="41"/>
      <c r="F389" s="122"/>
    </row>
    <row r="390" spans="1:6" s="9" customFormat="1" ht="23.25">
      <c r="A390" s="32"/>
      <c r="B390" s="32"/>
      <c r="E390" s="41"/>
      <c r="F390" s="122"/>
    </row>
    <row r="391" spans="1:6" s="9" customFormat="1" ht="23.25">
      <c r="A391" s="32"/>
      <c r="B391" s="32"/>
      <c r="E391" s="41"/>
      <c r="F391" s="122"/>
    </row>
    <row r="392" spans="1:6" s="9" customFormat="1" ht="23.25">
      <c r="A392" s="32"/>
      <c r="B392" s="32"/>
      <c r="E392" s="41"/>
      <c r="F392" s="122"/>
    </row>
    <row r="393" spans="1:6" s="9" customFormat="1" ht="23.25">
      <c r="A393" s="32"/>
      <c r="B393" s="32"/>
      <c r="E393" s="41"/>
      <c r="F393" s="122"/>
    </row>
    <row r="394" spans="1:6" s="9" customFormat="1" ht="23.25">
      <c r="A394" s="32"/>
      <c r="B394" s="32"/>
      <c r="E394" s="41"/>
      <c r="F394" s="122"/>
    </row>
    <row r="395" spans="1:6" s="9" customFormat="1" ht="23.25">
      <c r="A395" s="32"/>
      <c r="B395" s="32"/>
      <c r="E395" s="41"/>
      <c r="F395" s="122"/>
    </row>
    <row r="396" spans="1:6" s="9" customFormat="1" ht="23.25">
      <c r="A396" s="32"/>
      <c r="B396" s="32"/>
      <c r="E396" s="41"/>
      <c r="F396" s="122"/>
    </row>
    <row r="397" spans="1:6" s="9" customFormat="1" ht="23.25">
      <c r="A397" s="32"/>
      <c r="B397" s="32"/>
      <c r="E397" s="41"/>
      <c r="F397" s="122"/>
    </row>
    <row r="398" spans="1:6" s="9" customFormat="1" ht="23.25">
      <c r="A398" s="32"/>
      <c r="B398" s="32"/>
      <c r="E398" s="41"/>
      <c r="F398" s="122"/>
    </row>
    <row r="399" spans="1:6" s="9" customFormat="1" ht="23.25">
      <c r="A399" s="32"/>
      <c r="B399" s="32"/>
      <c r="E399" s="41"/>
      <c r="F399" s="122"/>
    </row>
    <row r="400" spans="1:6" s="9" customFormat="1" ht="23.25">
      <c r="A400" s="32"/>
      <c r="B400" s="32"/>
      <c r="E400" s="41"/>
      <c r="F400" s="122"/>
    </row>
    <row r="401" spans="1:6" s="9" customFormat="1" ht="23.25">
      <c r="A401" s="32"/>
      <c r="B401" s="32"/>
      <c r="E401" s="41"/>
      <c r="F401" s="122"/>
    </row>
    <row r="402" spans="1:6" s="9" customFormat="1" ht="23.25">
      <c r="A402" s="32"/>
      <c r="B402" s="32"/>
      <c r="E402" s="41"/>
      <c r="F402" s="122"/>
    </row>
    <row r="403" spans="1:6" s="9" customFormat="1" ht="23.25">
      <c r="A403" s="32"/>
      <c r="B403" s="32"/>
      <c r="E403" s="41"/>
      <c r="F403" s="122"/>
    </row>
    <row r="404" spans="1:6" s="9" customFormat="1" ht="23.25">
      <c r="A404" s="32"/>
      <c r="B404" s="32"/>
      <c r="E404" s="41"/>
      <c r="F404" s="122"/>
    </row>
    <row r="405" spans="1:6" s="9" customFormat="1" ht="23.25">
      <c r="A405" s="32"/>
      <c r="B405" s="32"/>
      <c r="E405" s="41"/>
      <c r="F405" s="122"/>
    </row>
    <row r="406" spans="1:6" s="9" customFormat="1" ht="23.25">
      <c r="A406" s="32"/>
      <c r="B406" s="32"/>
      <c r="E406" s="41"/>
      <c r="F406" s="122"/>
    </row>
    <row r="407" spans="1:6" s="9" customFormat="1" ht="23.25">
      <c r="A407" s="32"/>
      <c r="B407" s="32"/>
      <c r="E407" s="41"/>
      <c r="F407" s="122"/>
    </row>
    <row r="408" spans="1:6" s="9" customFormat="1" ht="23.25">
      <c r="A408" s="32"/>
      <c r="B408" s="32"/>
      <c r="E408" s="41"/>
      <c r="F408" s="122"/>
    </row>
    <row r="409" spans="1:6" s="9" customFormat="1" ht="23.25">
      <c r="A409" s="32"/>
      <c r="B409" s="32"/>
      <c r="E409" s="41"/>
      <c r="F409" s="122"/>
    </row>
    <row r="410" spans="1:6" s="9" customFormat="1" ht="23.25">
      <c r="A410" s="32"/>
      <c r="B410" s="32"/>
      <c r="E410" s="41"/>
      <c r="F410" s="122"/>
    </row>
    <row r="411" spans="1:6" s="9" customFormat="1" ht="23.25">
      <c r="A411" s="32"/>
      <c r="B411" s="32"/>
      <c r="E411" s="41"/>
      <c r="F411" s="122"/>
    </row>
    <row r="412" spans="1:6" s="9" customFormat="1" ht="23.25">
      <c r="A412" s="32"/>
      <c r="B412" s="32"/>
      <c r="E412" s="41"/>
      <c r="F412" s="122"/>
    </row>
    <row r="413" spans="1:6" s="9" customFormat="1" ht="23.25">
      <c r="A413" s="32"/>
      <c r="B413" s="32"/>
      <c r="E413" s="41"/>
      <c r="F413" s="122"/>
    </row>
    <row r="414" spans="1:6" s="9" customFormat="1" ht="23.25">
      <c r="A414" s="32"/>
      <c r="B414" s="32"/>
      <c r="E414" s="41"/>
      <c r="F414" s="122"/>
    </row>
    <row r="415" spans="1:6" s="9" customFormat="1" ht="23.25">
      <c r="A415" s="32"/>
      <c r="B415" s="32"/>
      <c r="E415" s="41"/>
      <c r="F415" s="122"/>
    </row>
    <row r="416" spans="1:6" s="9" customFormat="1" ht="23.25">
      <c r="A416" s="32"/>
      <c r="B416" s="32"/>
      <c r="E416" s="41"/>
      <c r="F416" s="122"/>
    </row>
    <row r="417" spans="1:6" s="9" customFormat="1" ht="23.25">
      <c r="A417" s="32"/>
      <c r="B417" s="32"/>
      <c r="E417" s="41"/>
      <c r="F417" s="122"/>
    </row>
    <row r="418" spans="1:6" s="9" customFormat="1" ht="23.25">
      <c r="A418" s="32"/>
      <c r="B418" s="32"/>
      <c r="E418" s="41"/>
      <c r="F418" s="122"/>
    </row>
    <row r="419" spans="1:6" s="9" customFormat="1" ht="23.25">
      <c r="A419" s="32"/>
      <c r="B419" s="32"/>
      <c r="E419" s="41"/>
      <c r="F419" s="122"/>
    </row>
    <row r="420" spans="1:6" s="9" customFormat="1" ht="23.25">
      <c r="A420" s="32"/>
      <c r="B420" s="32"/>
      <c r="E420" s="41"/>
      <c r="F420" s="122"/>
    </row>
    <row r="421" spans="1:6" s="9" customFormat="1" ht="23.25">
      <c r="A421" s="32"/>
      <c r="B421" s="32"/>
      <c r="E421" s="41"/>
      <c r="F421" s="122"/>
    </row>
    <row r="422" spans="1:6" s="9" customFormat="1" ht="23.25">
      <c r="A422" s="32"/>
      <c r="B422" s="32"/>
      <c r="E422" s="41"/>
      <c r="F422" s="122"/>
    </row>
    <row r="423" spans="1:6" s="9" customFormat="1" ht="23.25">
      <c r="A423" s="32"/>
      <c r="B423" s="32"/>
      <c r="E423" s="41"/>
      <c r="F423" s="122"/>
    </row>
    <row r="424" spans="1:6" s="9" customFormat="1" ht="23.25">
      <c r="A424" s="32"/>
      <c r="B424" s="32"/>
      <c r="E424" s="41"/>
      <c r="F424" s="122"/>
    </row>
    <row r="425" spans="1:6" s="9" customFormat="1" ht="23.25">
      <c r="A425" s="32"/>
      <c r="B425" s="32"/>
      <c r="E425" s="41"/>
      <c r="F425" s="122"/>
    </row>
    <row r="426" spans="1:6" s="9" customFormat="1" ht="23.25">
      <c r="A426" s="32"/>
      <c r="B426" s="32"/>
      <c r="E426" s="41"/>
      <c r="F426" s="122"/>
    </row>
    <row r="427" spans="1:6" s="9" customFormat="1" ht="23.25">
      <c r="A427" s="32"/>
      <c r="B427" s="32"/>
      <c r="E427" s="41"/>
      <c r="F427" s="122"/>
    </row>
    <row r="428" spans="1:6" s="9" customFormat="1" ht="23.25">
      <c r="A428" s="32"/>
      <c r="B428" s="32"/>
      <c r="E428" s="41"/>
      <c r="F428" s="122"/>
    </row>
    <row r="429" spans="1:6" s="9" customFormat="1" ht="23.25">
      <c r="A429" s="32"/>
      <c r="B429" s="32"/>
      <c r="E429" s="41"/>
      <c r="F429" s="122"/>
    </row>
    <row r="430" spans="1:6" s="9" customFormat="1" ht="23.25">
      <c r="A430" s="32"/>
      <c r="B430" s="32"/>
      <c r="E430" s="41"/>
      <c r="F430" s="122"/>
    </row>
    <row r="431" spans="1:6" s="9" customFormat="1" ht="23.25">
      <c r="A431" s="32"/>
      <c r="B431" s="32"/>
      <c r="E431" s="41"/>
      <c r="F431" s="122"/>
    </row>
    <row r="432" spans="1:6" s="9" customFormat="1" ht="23.25">
      <c r="A432" s="32"/>
      <c r="B432" s="32"/>
      <c r="E432" s="41"/>
      <c r="F432" s="122"/>
    </row>
    <row r="433" spans="1:6" s="9" customFormat="1" ht="23.25">
      <c r="A433" s="32"/>
      <c r="B433" s="32"/>
      <c r="E433" s="41"/>
      <c r="F433" s="122"/>
    </row>
    <row r="434" spans="1:6" s="9" customFormat="1" ht="23.25">
      <c r="A434" s="32"/>
      <c r="B434" s="32"/>
      <c r="E434" s="41"/>
      <c r="F434" s="122"/>
    </row>
    <row r="435" spans="1:6" s="9" customFormat="1" ht="23.25">
      <c r="A435" s="32"/>
      <c r="B435" s="32"/>
      <c r="E435" s="41"/>
      <c r="F435" s="122"/>
    </row>
    <row r="436" spans="1:6" s="9" customFormat="1" ht="23.25">
      <c r="A436" s="32"/>
      <c r="B436" s="32"/>
      <c r="E436" s="41"/>
      <c r="F436" s="122"/>
    </row>
    <row r="437" spans="1:6" s="9" customFormat="1" ht="23.25">
      <c r="A437" s="32"/>
      <c r="B437" s="32"/>
      <c r="E437" s="41"/>
      <c r="F437" s="122"/>
    </row>
    <row r="438" spans="1:6" s="9" customFormat="1" ht="23.25">
      <c r="A438" s="32"/>
      <c r="B438" s="32"/>
      <c r="E438" s="41"/>
      <c r="F438" s="122"/>
    </row>
    <row r="439" spans="1:6" s="9" customFormat="1" ht="23.25">
      <c r="A439" s="32"/>
      <c r="B439" s="32"/>
      <c r="E439" s="41"/>
      <c r="F439" s="122"/>
    </row>
    <row r="440" spans="1:6" s="9" customFormat="1" ht="23.25">
      <c r="A440" s="32"/>
      <c r="B440" s="32"/>
      <c r="E440" s="41"/>
      <c r="F440" s="122"/>
    </row>
    <row r="441" spans="1:6" s="9" customFormat="1" ht="23.25">
      <c r="A441" s="32"/>
      <c r="B441" s="32"/>
      <c r="E441" s="41"/>
      <c r="F441" s="122"/>
    </row>
    <row r="442" spans="1:6" s="9" customFormat="1" ht="23.25">
      <c r="A442" s="32"/>
      <c r="B442" s="32"/>
      <c r="E442" s="41"/>
      <c r="F442" s="122"/>
    </row>
    <row r="443" spans="1:6" s="9" customFormat="1" ht="23.25">
      <c r="A443" s="32"/>
      <c r="B443" s="32"/>
      <c r="E443" s="41"/>
      <c r="F443" s="122"/>
    </row>
    <row r="444" spans="1:6" s="9" customFormat="1" ht="23.25">
      <c r="A444" s="32"/>
      <c r="B444" s="32"/>
      <c r="E444" s="41"/>
      <c r="F444" s="122"/>
    </row>
    <row r="445" spans="1:6" s="9" customFormat="1" ht="23.25">
      <c r="A445" s="32"/>
      <c r="B445" s="32"/>
      <c r="E445" s="41"/>
      <c r="F445" s="122"/>
    </row>
    <row r="446" spans="1:6" s="9" customFormat="1" ht="23.25">
      <c r="A446" s="32"/>
      <c r="B446" s="32"/>
      <c r="E446" s="41"/>
      <c r="F446" s="122"/>
    </row>
    <row r="447" spans="1:6" s="9" customFormat="1" ht="23.25">
      <c r="A447" s="32"/>
      <c r="B447" s="32"/>
      <c r="E447" s="41"/>
      <c r="F447" s="122"/>
    </row>
    <row r="448" spans="1:6" s="9" customFormat="1" ht="23.25">
      <c r="A448" s="32"/>
      <c r="B448" s="32"/>
      <c r="E448" s="41"/>
      <c r="F448" s="122"/>
    </row>
    <row r="449" spans="1:6" s="9" customFormat="1" ht="23.25">
      <c r="A449" s="32"/>
      <c r="B449" s="32"/>
      <c r="E449" s="41"/>
      <c r="F449" s="122"/>
    </row>
    <row r="450" spans="1:6" s="9" customFormat="1" ht="23.25">
      <c r="A450" s="32"/>
      <c r="B450" s="32"/>
      <c r="E450" s="41"/>
      <c r="F450" s="122"/>
    </row>
    <row r="451" spans="1:6" s="9" customFormat="1" ht="23.25">
      <c r="A451" s="32"/>
      <c r="B451" s="32"/>
      <c r="E451" s="41"/>
      <c r="F451" s="122"/>
    </row>
    <row r="452" spans="1:6" s="9" customFormat="1" ht="23.25">
      <c r="A452" s="32"/>
      <c r="B452" s="32"/>
      <c r="E452" s="41"/>
      <c r="F452" s="122"/>
    </row>
    <row r="453" spans="1:6" s="9" customFormat="1" ht="23.25">
      <c r="A453" s="32"/>
      <c r="B453" s="32"/>
      <c r="E453" s="41"/>
      <c r="F453" s="122"/>
    </row>
    <row r="454" spans="1:6" s="9" customFormat="1" ht="23.25">
      <c r="A454" s="32"/>
      <c r="B454" s="32"/>
      <c r="E454" s="41"/>
      <c r="F454" s="122"/>
    </row>
    <row r="455" spans="1:6" s="9" customFormat="1" ht="23.25">
      <c r="A455" s="32"/>
      <c r="B455" s="32"/>
      <c r="E455" s="41"/>
      <c r="F455" s="122"/>
    </row>
    <row r="456" spans="1:6" s="9" customFormat="1" ht="23.25">
      <c r="A456" s="32"/>
      <c r="B456" s="32"/>
      <c r="E456" s="41"/>
      <c r="F456" s="122"/>
    </row>
    <row r="457" spans="1:6" s="9" customFormat="1" ht="23.25">
      <c r="A457" s="32"/>
      <c r="B457" s="32"/>
      <c r="E457" s="41"/>
      <c r="F457" s="122"/>
    </row>
    <row r="458" spans="1:6" s="9" customFormat="1" ht="23.25">
      <c r="A458" s="32"/>
      <c r="B458" s="32"/>
      <c r="E458" s="41"/>
      <c r="F458" s="122"/>
    </row>
    <row r="459" spans="1:6" s="9" customFormat="1" ht="23.25">
      <c r="A459" s="32"/>
      <c r="B459" s="32"/>
      <c r="E459" s="41"/>
      <c r="F459" s="122"/>
    </row>
    <row r="460" spans="1:6" s="9" customFormat="1" ht="23.25">
      <c r="A460" s="32"/>
      <c r="B460" s="32"/>
      <c r="E460" s="41"/>
      <c r="F460" s="122"/>
    </row>
    <row r="461" spans="1:6" s="9" customFormat="1" ht="23.25">
      <c r="A461" s="32"/>
      <c r="B461" s="32"/>
      <c r="E461" s="41"/>
      <c r="F461" s="122"/>
    </row>
    <row r="462" spans="1:6" s="9" customFormat="1" ht="23.25">
      <c r="A462" s="32"/>
      <c r="B462" s="32"/>
      <c r="E462" s="41"/>
      <c r="F462" s="122"/>
    </row>
    <row r="463" spans="1:6" s="9" customFormat="1" ht="23.25">
      <c r="A463" s="32"/>
      <c r="B463" s="32"/>
      <c r="E463" s="41"/>
      <c r="F463" s="122"/>
    </row>
    <row r="464" spans="1:6" s="9" customFormat="1" ht="23.25">
      <c r="A464" s="32"/>
      <c r="B464" s="32"/>
      <c r="E464" s="41"/>
      <c r="F464" s="122"/>
    </row>
    <row r="465" spans="1:6" s="9" customFormat="1" ht="23.25">
      <c r="A465" s="32"/>
      <c r="B465" s="32"/>
      <c r="E465" s="41"/>
      <c r="F465" s="122"/>
    </row>
    <row r="466" spans="1:6" s="9" customFormat="1" ht="23.25">
      <c r="A466" s="32"/>
      <c r="B466" s="32"/>
      <c r="E466" s="41"/>
      <c r="F466" s="122"/>
    </row>
    <row r="467" spans="1:6" s="9" customFormat="1" ht="23.25">
      <c r="A467" s="32"/>
      <c r="B467" s="32"/>
      <c r="E467" s="41"/>
      <c r="F467" s="122"/>
    </row>
    <row r="468" spans="1:6" s="9" customFormat="1" ht="23.25">
      <c r="A468" s="32"/>
      <c r="B468" s="32"/>
      <c r="E468" s="41"/>
      <c r="F468" s="122"/>
    </row>
    <row r="469" spans="1:6" s="9" customFormat="1" ht="23.25">
      <c r="A469" s="32"/>
      <c r="B469" s="32"/>
      <c r="E469" s="41"/>
      <c r="F469" s="122"/>
    </row>
    <row r="470" spans="1:6" s="9" customFormat="1" ht="23.25">
      <c r="A470" s="32"/>
      <c r="B470" s="32"/>
      <c r="E470" s="41"/>
      <c r="F470" s="122"/>
    </row>
    <row r="471" spans="1:6" s="9" customFormat="1" ht="23.25">
      <c r="A471" s="32"/>
      <c r="B471" s="32"/>
      <c r="E471" s="41"/>
      <c r="F471" s="122"/>
    </row>
    <row r="472" spans="1:6" s="9" customFormat="1" ht="23.25">
      <c r="A472" s="32"/>
      <c r="B472" s="32"/>
      <c r="E472" s="41"/>
      <c r="F472" s="122"/>
    </row>
    <row r="473" spans="1:6" s="9" customFormat="1" ht="23.25">
      <c r="A473" s="32"/>
      <c r="B473" s="32"/>
      <c r="E473" s="41"/>
      <c r="F473" s="122"/>
    </row>
    <row r="474" spans="1:6" s="9" customFormat="1" ht="23.25">
      <c r="A474" s="32"/>
      <c r="B474" s="32"/>
      <c r="E474" s="41"/>
      <c r="F474" s="122"/>
    </row>
    <row r="475" spans="1:6" s="9" customFormat="1" ht="23.25">
      <c r="A475" s="32"/>
      <c r="B475" s="32"/>
      <c r="E475" s="41"/>
      <c r="F475" s="122"/>
    </row>
    <row r="476" spans="1:6" s="9" customFormat="1" ht="23.25">
      <c r="A476" s="32"/>
      <c r="B476" s="32"/>
      <c r="E476" s="41"/>
      <c r="F476" s="122"/>
    </row>
    <row r="477" spans="1:6" s="9" customFormat="1" ht="23.25">
      <c r="A477" s="32"/>
      <c r="B477" s="32"/>
      <c r="E477" s="41"/>
      <c r="F477" s="122"/>
    </row>
    <row r="478" spans="1:6" s="9" customFormat="1" ht="23.25">
      <c r="A478" s="32"/>
      <c r="B478" s="32"/>
      <c r="E478" s="41"/>
      <c r="F478" s="122"/>
    </row>
    <row r="479" spans="1:6" s="9" customFormat="1" ht="23.25">
      <c r="A479" s="32"/>
      <c r="B479" s="32"/>
      <c r="E479" s="41"/>
      <c r="F479" s="122"/>
    </row>
    <row r="480" spans="1:6" s="9" customFormat="1" ht="23.25">
      <c r="A480" s="32"/>
      <c r="B480" s="32"/>
      <c r="E480" s="41"/>
      <c r="F480" s="122"/>
    </row>
    <row r="481" spans="1:6" s="9" customFormat="1" ht="23.25">
      <c r="A481" s="32"/>
      <c r="B481" s="32"/>
      <c r="E481" s="41"/>
      <c r="F481" s="122"/>
    </row>
    <row r="482" spans="1:6" s="9" customFormat="1" ht="23.25">
      <c r="A482" s="32"/>
      <c r="B482" s="32"/>
      <c r="E482" s="41"/>
      <c r="F482" s="122"/>
    </row>
    <row r="483" spans="1:6" s="9" customFormat="1" ht="23.25">
      <c r="A483" s="32"/>
      <c r="B483" s="32"/>
      <c r="E483" s="41"/>
      <c r="F483" s="122"/>
    </row>
    <row r="484" spans="1:6" s="9" customFormat="1" ht="23.25">
      <c r="A484" s="32"/>
      <c r="B484" s="32"/>
      <c r="E484" s="41"/>
      <c r="F484" s="122"/>
    </row>
    <row r="485" spans="1:6" s="9" customFormat="1" ht="23.25">
      <c r="A485" s="32"/>
      <c r="B485" s="32"/>
      <c r="E485" s="41"/>
      <c r="F485" s="122"/>
    </row>
    <row r="486" spans="1:6" s="9" customFormat="1" ht="23.25">
      <c r="A486" s="32"/>
      <c r="B486" s="32"/>
      <c r="E486" s="41"/>
      <c r="F486" s="122"/>
    </row>
  </sheetData>
  <mergeCells count="4">
    <mergeCell ref="B59:F59"/>
    <mergeCell ref="B56:C56"/>
    <mergeCell ref="B1:K1"/>
    <mergeCell ref="B2:K2"/>
  </mergeCells>
  <printOptions/>
  <pageMargins left="0.91" right="0.76" top="1" bottom="1" header="0.5" footer="0.5"/>
  <pageSetup firstPageNumber="2" useFirstPageNumber="1" fitToHeight="1" fitToWidth="1" horizontalDpi="600" verticalDpi="600" orientation="portrait" paperSize="9" scale="52"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4"/>
  <sheetViews>
    <sheetView showZeros="0" tabSelected="1" zoomScale="60" zoomScaleNormal="60" workbookViewId="0" topLeftCell="A21">
      <selection activeCell="D29" sqref="D29"/>
    </sheetView>
  </sheetViews>
  <sheetFormatPr defaultColWidth="8.88671875" defaultRowHeight="15"/>
  <cols>
    <col min="1" max="1" width="2.99609375" style="136" customWidth="1"/>
    <col min="2" max="2" width="33.5546875" style="136" customWidth="1"/>
    <col min="3" max="3" width="1.99609375" style="136" hidden="1" customWidth="1"/>
    <col min="4" max="4" width="12.21484375" style="163" customWidth="1"/>
    <col min="5" max="5" width="0.88671875" style="163" customWidth="1"/>
    <col min="6" max="6" width="11.4453125" style="163" customWidth="1"/>
    <col min="7" max="7" width="0.88671875" style="163" customWidth="1"/>
    <col min="8" max="8" width="16.77734375" style="163" bestFit="1" customWidth="1"/>
    <col min="9" max="9" width="0.88671875" style="163" customWidth="1"/>
    <col min="10" max="10" width="14.3359375" style="163" bestFit="1" customWidth="1"/>
    <col min="11" max="11" width="0.88671875" style="163" customWidth="1"/>
    <col min="12" max="12" width="17.6640625" style="163" customWidth="1"/>
    <col min="13" max="13" width="12.99609375" style="163" customWidth="1"/>
    <col min="14" max="14" width="12.6640625" style="163" customWidth="1"/>
    <col min="15" max="15" width="13.5546875" style="163" customWidth="1"/>
    <col min="16" max="16" width="8.88671875" style="136" customWidth="1"/>
    <col min="17" max="17" width="9.3359375" style="136" bestFit="1" customWidth="1"/>
    <col min="18" max="16384" width="8.88671875" style="136" customWidth="1"/>
  </cols>
  <sheetData>
    <row r="1" spans="1:15" s="8" customFormat="1" ht="34.5" customHeight="1">
      <c r="A1" s="519" t="s">
        <v>196</v>
      </c>
      <c r="B1" s="519"/>
      <c r="C1" s="519"/>
      <c r="D1" s="519"/>
      <c r="E1" s="519"/>
      <c r="F1" s="519"/>
      <c r="G1" s="519"/>
      <c r="H1" s="519"/>
      <c r="I1" s="193"/>
      <c r="J1" s="193"/>
      <c r="K1" s="193"/>
      <c r="L1" s="193"/>
      <c r="M1" s="193"/>
      <c r="N1" s="193"/>
      <c r="O1" s="193"/>
    </row>
    <row r="2" spans="1:15" s="8" customFormat="1" ht="34.5" customHeight="1">
      <c r="A2" s="519" t="s">
        <v>189</v>
      </c>
      <c r="B2" s="519"/>
      <c r="C2" s="519"/>
      <c r="D2" s="519"/>
      <c r="E2" s="519"/>
      <c r="F2" s="519"/>
      <c r="G2" s="519"/>
      <c r="H2" s="519"/>
      <c r="I2" s="193"/>
      <c r="J2" s="193"/>
      <c r="K2" s="193"/>
      <c r="L2" s="193"/>
      <c r="M2" s="193"/>
      <c r="N2" s="193"/>
      <c r="O2" s="193"/>
    </row>
    <row r="3" spans="1:15" s="8" customFormat="1" ht="44.25" customHeight="1">
      <c r="A3" s="8" t="s">
        <v>103</v>
      </c>
      <c r="D3" s="193"/>
      <c r="E3" s="193"/>
      <c r="F3" s="193"/>
      <c r="G3" s="193"/>
      <c r="H3" s="193"/>
      <c r="I3" s="193"/>
      <c r="J3" s="193"/>
      <c r="K3" s="193"/>
      <c r="L3" s="193"/>
      <c r="M3" s="193"/>
      <c r="N3" s="193"/>
      <c r="O3" s="193"/>
    </row>
    <row r="4" spans="1:15" s="8" customFormat="1" ht="25.5" customHeight="1" thickBot="1">
      <c r="A4" s="53"/>
      <c r="B4" s="53"/>
      <c r="C4" s="53"/>
      <c r="D4" s="194"/>
      <c r="E4" s="194"/>
      <c r="F4" s="194"/>
      <c r="G4" s="194"/>
      <c r="H4" s="194"/>
      <c r="I4" s="194"/>
      <c r="J4" s="194"/>
      <c r="K4" s="194"/>
      <c r="L4" s="194"/>
      <c r="M4" s="194"/>
      <c r="N4" s="194"/>
      <c r="O4" s="194"/>
    </row>
    <row r="5" spans="4:13" ht="33.75" customHeight="1" thickBot="1">
      <c r="D5" s="515" t="s">
        <v>154</v>
      </c>
      <c r="E5" s="516"/>
      <c r="F5" s="516"/>
      <c r="G5" s="516"/>
      <c r="H5" s="516"/>
      <c r="I5" s="516"/>
      <c r="J5" s="516"/>
      <c r="K5" s="516"/>
      <c r="L5" s="516"/>
      <c r="M5" s="517"/>
    </row>
    <row r="6" spans="2:18" ht="20.25">
      <c r="B6" s="53"/>
      <c r="D6" s="136"/>
      <c r="E6" s="136"/>
      <c r="F6" s="136"/>
      <c r="G6" s="136"/>
      <c r="H6" s="136"/>
      <c r="I6" s="136"/>
      <c r="J6" s="195" t="s">
        <v>190</v>
      </c>
      <c r="K6" s="136"/>
      <c r="L6" s="195" t="s">
        <v>193</v>
      </c>
      <c r="M6" s="136"/>
      <c r="N6" s="136"/>
      <c r="O6" s="136"/>
      <c r="P6" s="8"/>
      <c r="Q6" s="8"/>
      <c r="R6" s="8"/>
    </row>
    <row r="7" spans="1:18" ht="21" thickBot="1">
      <c r="A7" s="53" t="s">
        <v>111</v>
      </c>
      <c r="B7" s="53"/>
      <c r="D7" s="195" t="s">
        <v>76</v>
      </c>
      <c r="E7" s="195"/>
      <c r="F7" s="195" t="s">
        <v>127</v>
      </c>
      <c r="G7" s="195"/>
      <c r="H7" s="195" t="s">
        <v>128</v>
      </c>
      <c r="I7" s="195"/>
      <c r="J7" s="195" t="s">
        <v>191</v>
      </c>
      <c r="K7" s="195"/>
      <c r="L7" s="196" t="s">
        <v>194</v>
      </c>
      <c r="M7" s="195"/>
      <c r="N7" s="195" t="s">
        <v>151</v>
      </c>
      <c r="O7" s="195" t="s">
        <v>52</v>
      </c>
      <c r="P7" s="8"/>
      <c r="Q7" s="8"/>
      <c r="R7" s="8"/>
    </row>
    <row r="8" spans="1:18" ht="21" thickBot="1">
      <c r="A8" s="137" t="s">
        <v>259</v>
      </c>
      <c r="B8" s="137"/>
      <c r="C8" s="138"/>
      <c r="D8" s="196" t="s">
        <v>77</v>
      </c>
      <c r="E8" s="196"/>
      <c r="F8" s="196" t="s">
        <v>78</v>
      </c>
      <c r="G8" s="196"/>
      <c r="H8" s="196" t="s">
        <v>79</v>
      </c>
      <c r="I8" s="196"/>
      <c r="J8" s="196" t="s">
        <v>80</v>
      </c>
      <c r="K8" s="196"/>
      <c r="L8" s="196" t="s">
        <v>192</v>
      </c>
      <c r="M8" s="196" t="s">
        <v>81</v>
      </c>
      <c r="N8" s="196" t="s">
        <v>152</v>
      </c>
      <c r="O8" s="196" t="s">
        <v>153</v>
      </c>
      <c r="P8" s="8"/>
      <c r="Q8" s="8"/>
      <c r="R8" s="8"/>
    </row>
    <row r="9" spans="4:18" ht="7.5" customHeight="1">
      <c r="D9" s="195"/>
      <c r="E9" s="195"/>
      <c r="F9" s="195"/>
      <c r="G9" s="195"/>
      <c r="H9" s="195"/>
      <c r="I9" s="195"/>
      <c r="J9" s="195"/>
      <c r="K9" s="195"/>
      <c r="L9" s="195"/>
      <c r="M9" s="195"/>
      <c r="N9" s="195"/>
      <c r="O9" s="195"/>
      <c r="P9" s="8"/>
      <c r="Q9" s="8"/>
      <c r="R9" s="8"/>
    </row>
    <row r="10" spans="4:18" ht="19.5" customHeight="1">
      <c r="D10" s="195" t="s">
        <v>75</v>
      </c>
      <c r="E10" s="195"/>
      <c r="F10" s="195" t="s">
        <v>75</v>
      </c>
      <c r="G10" s="195"/>
      <c r="H10" s="195" t="s">
        <v>75</v>
      </c>
      <c r="I10" s="195"/>
      <c r="J10" s="195" t="s">
        <v>75</v>
      </c>
      <c r="K10" s="195"/>
      <c r="L10" s="195" t="s">
        <v>75</v>
      </c>
      <c r="M10" s="195" t="s">
        <v>75</v>
      </c>
      <c r="N10" s="195" t="s">
        <v>75</v>
      </c>
      <c r="O10" s="195" t="s">
        <v>75</v>
      </c>
      <c r="P10" s="8"/>
      <c r="Q10" s="8"/>
      <c r="R10" s="8"/>
    </row>
    <row r="11" spans="1:18" ht="19.5" customHeight="1">
      <c r="A11" s="8" t="s">
        <v>126</v>
      </c>
      <c r="D11" s="195"/>
      <c r="E11" s="195"/>
      <c r="F11" s="195"/>
      <c r="G11" s="195"/>
      <c r="H11" s="195"/>
      <c r="I11" s="195"/>
      <c r="J11" s="195"/>
      <c r="K11" s="195"/>
      <c r="L11" s="195"/>
      <c r="M11" s="195"/>
      <c r="N11" s="195"/>
      <c r="O11" s="195"/>
      <c r="P11" s="8"/>
      <c r="Q11" s="8"/>
      <c r="R11" s="8"/>
    </row>
    <row r="12" spans="1:15" s="139" customFormat="1" ht="24.75" customHeight="1">
      <c r="A12" s="247" t="s">
        <v>261</v>
      </c>
      <c r="D12" s="204">
        <v>174083</v>
      </c>
      <c r="E12" s="194"/>
      <c r="F12" s="194">
        <v>70243</v>
      </c>
      <c r="G12" s="194"/>
      <c r="H12" s="194">
        <v>0</v>
      </c>
      <c r="I12" s="194"/>
      <c r="J12" s="194">
        <v>-8521</v>
      </c>
      <c r="K12" s="194"/>
      <c r="L12" s="194">
        <v>-779946</v>
      </c>
      <c r="M12" s="194">
        <f>SUM(D12:L12)</f>
        <v>-544141</v>
      </c>
      <c r="N12" s="194">
        <v>6074</v>
      </c>
      <c r="O12" s="194">
        <f>SUM(M12:N12)</f>
        <v>-538067</v>
      </c>
    </row>
    <row r="13" spans="1:15" s="139" customFormat="1" ht="24.75" customHeight="1">
      <c r="A13" s="139" t="s">
        <v>242</v>
      </c>
      <c r="D13" s="194">
        <v>0</v>
      </c>
      <c r="E13" s="194"/>
      <c r="F13" s="194">
        <v>0</v>
      </c>
      <c r="G13" s="194"/>
      <c r="H13" s="194">
        <v>0</v>
      </c>
      <c r="I13" s="194"/>
      <c r="J13" s="194">
        <v>0</v>
      </c>
      <c r="K13" s="194"/>
      <c r="L13" s="194">
        <v>53580</v>
      </c>
      <c r="M13" s="194">
        <f>SUM(D13:L13)</f>
        <v>53580</v>
      </c>
      <c r="N13" s="194">
        <v>0</v>
      </c>
      <c r="O13" s="194">
        <f>SUM(M13:N13)</f>
        <v>53580</v>
      </c>
    </row>
    <row r="14" spans="1:15" s="139" customFormat="1" ht="24.75" customHeight="1">
      <c r="A14" s="8" t="s">
        <v>243</v>
      </c>
      <c r="D14" s="240">
        <f>SUM(D12:D13)</f>
        <v>174083</v>
      </c>
      <c r="E14" s="207"/>
      <c r="F14" s="240">
        <f>SUM(F12:F13)</f>
        <v>70243</v>
      </c>
      <c r="G14" s="207"/>
      <c r="H14" s="240">
        <f>SUM(H12:H13)</f>
        <v>0</v>
      </c>
      <c r="I14" s="207"/>
      <c r="J14" s="240">
        <f>SUM(J12:J13)</f>
        <v>-8521</v>
      </c>
      <c r="K14" s="207"/>
      <c r="L14" s="240">
        <f>SUM(L12:L13)</f>
        <v>-726366</v>
      </c>
      <c r="M14" s="240">
        <f>SUM(M12:M13)</f>
        <v>-490561</v>
      </c>
      <c r="N14" s="240">
        <f>SUM(N12:N13)</f>
        <v>6074</v>
      </c>
      <c r="O14" s="240">
        <f>SUM(O12:O13)</f>
        <v>-484487</v>
      </c>
    </row>
    <row r="15" spans="1:15" s="139" customFormat="1" ht="24.75" customHeight="1">
      <c r="A15" s="136"/>
      <c r="B15" s="136"/>
      <c r="D15" s="204"/>
      <c r="E15" s="194"/>
      <c r="F15" s="194"/>
      <c r="G15" s="194"/>
      <c r="H15" s="194"/>
      <c r="I15" s="194"/>
      <c r="J15" s="194"/>
      <c r="K15" s="194"/>
      <c r="L15" s="194"/>
      <c r="M15" s="194"/>
      <c r="N15" s="194"/>
      <c r="O15" s="194"/>
    </row>
    <row r="16" spans="4:15" ht="12.75" customHeight="1">
      <c r="D16" s="193"/>
      <c r="E16" s="193"/>
      <c r="F16" s="193"/>
      <c r="G16" s="193"/>
      <c r="H16" s="193"/>
      <c r="I16" s="193"/>
      <c r="J16" s="193"/>
      <c r="K16" s="193"/>
      <c r="L16" s="193"/>
      <c r="M16" s="193"/>
      <c r="N16" s="193"/>
      <c r="O16" s="193"/>
    </row>
    <row r="17" spans="1:15" ht="24" customHeight="1">
      <c r="A17" s="136" t="s">
        <v>54</v>
      </c>
      <c r="D17" s="206">
        <v>0</v>
      </c>
      <c r="E17" s="207"/>
      <c r="F17" s="198">
        <v>0</v>
      </c>
      <c r="G17" s="207"/>
      <c r="H17" s="198">
        <v>0</v>
      </c>
      <c r="I17" s="207"/>
      <c r="J17" s="198">
        <v>79</v>
      </c>
      <c r="K17" s="198" t="s">
        <v>53</v>
      </c>
      <c r="L17" s="198">
        <v>0</v>
      </c>
      <c r="M17" s="198">
        <f aca="true" t="shared" si="0" ref="M17:M22">SUM(D17:L17)</f>
        <v>79</v>
      </c>
      <c r="N17" s="198">
        <v>53</v>
      </c>
      <c r="O17" s="201">
        <f aca="true" t="shared" si="1" ref="O17:O24">SUM(M17:N17)</f>
        <v>132</v>
      </c>
    </row>
    <row r="18" spans="1:15" ht="24" customHeight="1">
      <c r="A18" s="259" t="s">
        <v>301</v>
      </c>
      <c r="B18" s="260"/>
      <c r="C18" s="258"/>
      <c r="D18" s="261">
        <v>-139266</v>
      </c>
      <c r="E18" s="262"/>
      <c r="F18" s="262"/>
      <c r="G18" s="194"/>
      <c r="H18" s="197"/>
      <c r="I18" s="194"/>
      <c r="J18" s="197"/>
      <c r="K18" s="197"/>
      <c r="L18" s="197">
        <f>-D18</f>
        <v>139266</v>
      </c>
      <c r="M18" s="197">
        <f t="shared" si="0"/>
        <v>0</v>
      </c>
      <c r="N18" s="197">
        <v>0</v>
      </c>
      <c r="O18" s="202">
        <f t="shared" si="1"/>
        <v>0</v>
      </c>
    </row>
    <row r="19" spans="1:15" ht="24" customHeight="1">
      <c r="A19" s="259" t="s">
        <v>302</v>
      </c>
      <c r="B19" s="260"/>
      <c r="C19" s="258"/>
      <c r="D19" s="261">
        <v>144008</v>
      </c>
      <c r="E19" s="262"/>
      <c r="F19" s="197">
        <v>0</v>
      </c>
      <c r="G19" s="194"/>
      <c r="H19" s="197">
        <v>0</v>
      </c>
      <c r="I19" s="194"/>
      <c r="J19" s="197">
        <v>0</v>
      </c>
      <c r="K19" s="197"/>
      <c r="L19" s="197">
        <v>0</v>
      </c>
      <c r="M19" s="197">
        <f t="shared" si="0"/>
        <v>144008</v>
      </c>
      <c r="N19" s="197">
        <v>0</v>
      </c>
      <c r="O19" s="202">
        <f t="shared" si="1"/>
        <v>144008</v>
      </c>
    </row>
    <row r="20" spans="1:15" ht="24" customHeight="1">
      <c r="A20" s="259" t="s">
        <v>303</v>
      </c>
      <c r="B20" s="260"/>
      <c r="C20" s="258"/>
      <c r="D20" s="261">
        <f>'[1]accs'!A147</f>
        <v>0</v>
      </c>
      <c r="E20" s="262"/>
      <c r="F20" s="262"/>
      <c r="G20" s="194"/>
      <c r="H20" s="197"/>
      <c r="I20" s="194"/>
      <c r="J20" s="197"/>
      <c r="K20" s="197"/>
      <c r="L20" s="197"/>
      <c r="M20" s="197">
        <f t="shared" si="0"/>
        <v>0</v>
      </c>
      <c r="N20" s="197">
        <v>0</v>
      </c>
      <c r="O20" s="202">
        <f t="shared" si="1"/>
        <v>0</v>
      </c>
    </row>
    <row r="21" spans="1:15" ht="24" customHeight="1">
      <c r="A21" s="259" t="s">
        <v>304</v>
      </c>
      <c r="B21" s="260"/>
      <c r="C21" s="258"/>
      <c r="D21" s="261">
        <v>0</v>
      </c>
      <c r="E21" s="262"/>
      <c r="F21" s="197">
        <v>-70243</v>
      </c>
      <c r="G21" s="194"/>
      <c r="H21" s="197">
        <v>0</v>
      </c>
      <c r="I21" s="194"/>
      <c r="J21" s="197">
        <v>0</v>
      </c>
      <c r="K21" s="197"/>
      <c r="L21" s="197">
        <f>-F21</f>
        <v>70243</v>
      </c>
      <c r="M21" s="197">
        <f t="shared" si="0"/>
        <v>0</v>
      </c>
      <c r="N21" s="197">
        <v>0</v>
      </c>
      <c r="O21" s="202">
        <f t="shared" si="1"/>
        <v>0</v>
      </c>
    </row>
    <row r="22" spans="1:15" ht="24" customHeight="1">
      <c r="A22" s="136" t="s">
        <v>200</v>
      </c>
      <c r="B22" s="487"/>
      <c r="D22" s="208">
        <v>69633</v>
      </c>
      <c r="E22" s="194"/>
      <c r="F22" s="197">
        <v>0</v>
      </c>
      <c r="G22" s="194"/>
      <c r="H22" s="197">
        <v>0</v>
      </c>
      <c r="I22" s="194"/>
      <c r="J22" s="197">
        <v>0</v>
      </c>
      <c r="K22" s="197"/>
      <c r="L22" s="197">
        <v>0</v>
      </c>
      <c r="M22" s="197">
        <f t="shared" si="0"/>
        <v>69633</v>
      </c>
      <c r="N22" s="197">
        <v>0</v>
      </c>
      <c r="O22" s="202">
        <f t="shared" si="1"/>
        <v>69633</v>
      </c>
    </row>
    <row r="23" spans="2:15" ht="2.25" customHeight="1">
      <c r="B23" s="135"/>
      <c r="D23" s="208"/>
      <c r="E23" s="194"/>
      <c r="F23" s="197"/>
      <c r="G23" s="194"/>
      <c r="H23" s="197"/>
      <c r="I23" s="194"/>
      <c r="J23" s="197"/>
      <c r="K23" s="194"/>
      <c r="L23" s="197"/>
      <c r="M23" s="194"/>
      <c r="N23" s="194"/>
      <c r="O23" s="202"/>
    </row>
    <row r="24" spans="1:15" ht="22.5" customHeight="1">
      <c r="A24" s="136" t="s">
        <v>356</v>
      </c>
      <c r="B24" s="135"/>
      <c r="D24" s="164">
        <v>0</v>
      </c>
      <c r="E24" s="165"/>
      <c r="F24" s="166">
        <v>0</v>
      </c>
      <c r="G24" s="165"/>
      <c r="H24" s="166">
        <v>0</v>
      </c>
      <c r="I24" s="209"/>
      <c r="J24" s="166">
        <v>0</v>
      </c>
      <c r="K24" s="165"/>
      <c r="L24" s="166">
        <v>0</v>
      </c>
      <c r="M24" s="166">
        <v>0</v>
      </c>
      <c r="N24" s="166">
        <v>-1451</v>
      </c>
      <c r="O24" s="489">
        <f t="shared" si="1"/>
        <v>-1451</v>
      </c>
    </row>
    <row r="25" spans="1:15" ht="25.5" customHeight="1">
      <c r="A25" s="136" t="s">
        <v>201</v>
      </c>
      <c r="D25" s="197">
        <f>SUM(D17:D24)</f>
        <v>74375</v>
      </c>
      <c r="E25" s="193"/>
      <c r="F25" s="197">
        <f>SUM(F17:F24)</f>
        <v>-70243</v>
      </c>
      <c r="G25" s="193"/>
      <c r="H25" s="197">
        <f>SUM(H17:H22)</f>
        <v>0</v>
      </c>
      <c r="I25" s="193"/>
      <c r="J25" s="197">
        <f>SUM(J17:J24)</f>
        <v>79</v>
      </c>
      <c r="K25" s="193"/>
      <c r="L25" s="197">
        <f>SUM(L17:L24)</f>
        <v>209509</v>
      </c>
      <c r="M25" s="197">
        <f>SUM(M17:M24)</f>
        <v>213720</v>
      </c>
      <c r="N25" s="197">
        <f>SUM(N17:N24)</f>
        <v>-1398</v>
      </c>
      <c r="O25" s="197">
        <f>SUM(O17:O24)</f>
        <v>212322</v>
      </c>
    </row>
    <row r="26" spans="1:15" ht="20.25">
      <c r="A26" s="136" t="s">
        <v>147</v>
      </c>
      <c r="D26" s="193"/>
      <c r="E26" s="193"/>
      <c r="F26" s="193"/>
      <c r="G26" s="193"/>
      <c r="H26" s="193"/>
      <c r="I26" s="193"/>
      <c r="J26" s="193"/>
      <c r="K26" s="193"/>
      <c r="L26" s="193"/>
      <c r="M26" s="193"/>
      <c r="N26" s="197"/>
      <c r="O26" s="193"/>
    </row>
    <row r="27" spans="1:15" ht="18.75" customHeight="1" hidden="1">
      <c r="A27" s="136" t="s">
        <v>185</v>
      </c>
      <c r="D27" s="205" t="s">
        <v>53</v>
      </c>
      <c r="E27" s="193"/>
      <c r="F27" s="205" t="s">
        <v>53</v>
      </c>
      <c r="G27" s="193"/>
      <c r="H27" s="197" t="s">
        <v>53</v>
      </c>
      <c r="I27" s="194"/>
      <c r="J27" s="197" t="s">
        <v>53</v>
      </c>
      <c r="K27" s="193"/>
      <c r="L27" s="197">
        <v>0</v>
      </c>
      <c r="M27" s="197" t="s">
        <v>53</v>
      </c>
      <c r="N27" s="197" t="s">
        <v>53</v>
      </c>
      <c r="O27" s="197" t="s">
        <v>53</v>
      </c>
    </row>
    <row r="28" spans="1:15" ht="21" customHeight="1" hidden="1">
      <c r="A28" s="136" t="s">
        <v>186</v>
      </c>
      <c r="D28" s="205" t="s">
        <v>53</v>
      </c>
      <c r="E28" s="193"/>
      <c r="F28" s="205" t="s">
        <v>53</v>
      </c>
      <c r="G28" s="193"/>
      <c r="H28" s="197">
        <v>0</v>
      </c>
      <c r="I28" s="194"/>
      <c r="J28" s="197" t="s">
        <v>53</v>
      </c>
      <c r="K28" s="193"/>
      <c r="L28" s="197">
        <v>0</v>
      </c>
      <c r="M28" s="193">
        <v>0</v>
      </c>
      <c r="N28" s="197" t="s">
        <v>53</v>
      </c>
      <c r="O28" s="193">
        <v>0</v>
      </c>
    </row>
    <row r="29" spans="1:15" ht="18" customHeight="1" hidden="1">
      <c r="A29" s="136" t="s">
        <v>171</v>
      </c>
      <c r="D29" s="136"/>
      <c r="E29" s="136"/>
      <c r="F29" s="136"/>
      <c r="G29" s="136"/>
      <c r="H29" s="136"/>
      <c r="I29" s="136"/>
      <c r="J29" s="136"/>
      <c r="K29" s="136"/>
      <c r="L29" s="136"/>
      <c r="M29" s="136"/>
      <c r="N29" s="136"/>
      <c r="O29" s="136"/>
    </row>
    <row r="30" spans="2:15" ht="21.75" customHeight="1" hidden="1">
      <c r="B30" s="136" t="s">
        <v>172</v>
      </c>
      <c r="D30" s="205" t="s">
        <v>53</v>
      </c>
      <c r="E30" s="193"/>
      <c r="F30" s="205" t="s">
        <v>53</v>
      </c>
      <c r="G30" s="193"/>
      <c r="H30" s="197" t="s">
        <v>53</v>
      </c>
      <c r="I30" s="194"/>
      <c r="J30" s="197" t="s">
        <v>53</v>
      </c>
      <c r="K30" s="193"/>
      <c r="L30" s="197" t="s">
        <v>53</v>
      </c>
      <c r="M30" s="197" t="s">
        <v>53</v>
      </c>
      <c r="N30" s="197" t="s">
        <v>64</v>
      </c>
      <c r="O30" s="193">
        <v>0</v>
      </c>
    </row>
    <row r="31" spans="1:15" ht="24" customHeight="1">
      <c r="A31" s="136" t="s">
        <v>55</v>
      </c>
      <c r="D31" s="205">
        <v>0</v>
      </c>
      <c r="E31" s="193"/>
      <c r="F31" s="205">
        <v>0</v>
      </c>
      <c r="G31" s="193"/>
      <c r="H31" s="205">
        <v>0</v>
      </c>
      <c r="I31" s="193"/>
      <c r="J31" s="205">
        <v>0</v>
      </c>
      <c r="K31" s="193"/>
      <c r="L31" s="193">
        <f>'Consol PL'!I24</f>
        <v>485469</v>
      </c>
      <c r="M31" s="193">
        <f>SUM(D31:L31)</f>
        <v>485469</v>
      </c>
      <c r="N31" s="193">
        <f>'Consol PL'!I25</f>
        <v>848</v>
      </c>
      <c r="O31" s="193">
        <f>SUM(M31:N31)</f>
        <v>486317</v>
      </c>
    </row>
    <row r="32" spans="1:15" ht="23.25" customHeight="1" thickBot="1">
      <c r="A32" s="136" t="s">
        <v>262</v>
      </c>
      <c r="D32" s="199">
        <f>D12+D25+D31</f>
        <v>248458</v>
      </c>
      <c r="E32" s="199" t="e">
        <v>#REF!</v>
      </c>
      <c r="F32" s="199">
        <f>F12+F25+F31</f>
        <v>0</v>
      </c>
      <c r="G32" s="199" t="e">
        <v>#REF!</v>
      </c>
      <c r="H32" s="199">
        <f>H12+H25+H31</f>
        <v>0</v>
      </c>
      <c r="I32" s="199" t="e">
        <v>#REF!</v>
      </c>
      <c r="J32" s="199">
        <f>J12+J25+J31</f>
        <v>-8442</v>
      </c>
      <c r="K32" s="199" t="e">
        <v>#REF!</v>
      </c>
      <c r="L32" s="199">
        <f>L12+L13+L25+L31</f>
        <v>-31388</v>
      </c>
      <c r="M32" s="199">
        <f>M12+M13+M25+M31</f>
        <v>208628</v>
      </c>
      <c r="N32" s="199">
        <f>N12+N25+N31</f>
        <v>5524</v>
      </c>
      <c r="O32" s="199">
        <f>O12+O13+O25+O31</f>
        <v>214152</v>
      </c>
    </row>
    <row r="33" spans="4:15" ht="28.5" customHeight="1">
      <c r="D33" s="200"/>
      <c r="E33" s="200"/>
      <c r="F33" s="200"/>
      <c r="G33" s="200"/>
      <c r="H33" s="200"/>
      <c r="I33" s="200"/>
      <c r="J33" s="200"/>
      <c r="K33" s="200"/>
      <c r="L33" s="200"/>
      <c r="M33" s="200"/>
      <c r="N33" s="200"/>
      <c r="O33" s="200"/>
    </row>
    <row r="34" spans="1:18" ht="19.5" customHeight="1">
      <c r="A34" s="8" t="s">
        <v>155</v>
      </c>
      <c r="D34" s="195"/>
      <c r="E34" s="195"/>
      <c r="F34" s="195"/>
      <c r="G34" s="195"/>
      <c r="H34" s="195"/>
      <c r="I34" s="195"/>
      <c r="J34" s="195"/>
      <c r="K34" s="195"/>
      <c r="L34" s="195"/>
      <c r="M34" s="195"/>
      <c r="N34" s="195"/>
      <c r="O34" s="195"/>
      <c r="P34" s="8"/>
      <c r="Q34" s="8"/>
      <c r="R34" s="8"/>
    </row>
    <row r="35" spans="1:15" s="139" customFormat="1" ht="24.75" customHeight="1">
      <c r="A35" s="136" t="s">
        <v>250</v>
      </c>
      <c r="B35" s="136"/>
      <c r="D35" s="204">
        <v>174083</v>
      </c>
      <c r="E35" s="194"/>
      <c r="F35" s="194">
        <v>70243</v>
      </c>
      <c r="G35" s="194"/>
      <c r="H35" s="194">
        <v>10841</v>
      </c>
      <c r="I35" s="194"/>
      <c r="J35" s="194">
        <v>-8442</v>
      </c>
      <c r="K35" s="194"/>
      <c r="L35" s="194">
        <v>-669949</v>
      </c>
      <c r="M35" s="194">
        <f>SUM(D35:L35)</f>
        <v>-423224</v>
      </c>
      <c r="N35" s="194">
        <v>5316</v>
      </c>
      <c r="O35" s="194">
        <f>SUM(M35:N35)</f>
        <v>-417908</v>
      </c>
    </row>
    <row r="36" spans="1:15" s="139" customFormat="1" ht="24.75" customHeight="1">
      <c r="A36" s="136"/>
      <c r="B36" s="246" t="s">
        <v>251</v>
      </c>
      <c r="D36" s="204"/>
      <c r="E36" s="194"/>
      <c r="F36" s="194"/>
      <c r="G36" s="194"/>
      <c r="H36" s="194"/>
      <c r="I36" s="194"/>
      <c r="J36" s="194"/>
      <c r="K36" s="194"/>
      <c r="L36" s="194"/>
      <c r="M36" s="194"/>
      <c r="N36" s="194"/>
      <c r="O36" s="194"/>
    </row>
    <row r="37" spans="1:15" s="139" customFormat="1" ht="24.75" customHeight="1">
      <c r="A37" s="136" t="s">
        <v>174</v>
      </c>
      <c r="B37" s="136"/>
      <c r="D37" s="197" t="s">
        <v>53</v>
      </c>
      <c r="E37" s="194"/>
      <c r="F37" s="197" t="s">
        <v>53</v>
      </c>
      <c r="G37" s="194"/>
      <c r="H37" s="197">
        <v>-10841</v>
      </c>
      <c r="I37" s="194"/>
      <c r="J37" s="197" t="s">
        <v>53</v>
      </c>
      <c r="K37" s="194"/>
      <c r="L37" s="197">
        <v>-15779</v>
      </c>
      <c r="M37" s="194">
        <f>SUM(D37:L37)</f>
        <v>-26620</v>
      </c>
      <c r="N37" s="197">
        <v>0</v>
      </c>
      <c r="O37" s="194">
        <f>SUM(M37:N37)</f>
        <v>-26620</v>
      </c>
    </row>
    <row r="38" spans="1:15" s="139" customFormat="1" ht="24.75" customHeight="1">
      <c r="A38" s="136" t="s">
        <v>173</v>
      </c>
      <c r="B38" s="136"/>
      <c r="D38" s="198">
        <f>SUM(D35:D37)</f>
        <v>174083</v>
      </c>
      <c r="E38" s="194"/>
      <c r="F38" s="198">
        <f>SUM(F35:F37)</f>
        <v>70243</v>
      </c>
      <c r="G38" s="194"/>
      <c r="H38" s="198">
        <f>SUM(H35:H37)</f>
        <v>0</v>
      </c>
      <c r="I38" s="194"/>
      <c r="J38" s="198">
        <f>SUM(J35:J37)</f>
        <v>-8442</v>
      </c>
      <c r="K38" s="194"/>
      <c r="L38" s="198">
        <f>SUM(L35:L37)</f>
        <v>-685728</v>
      </c>
      <c r="M38" s="198">
        <f>SUM(M35:M37)</f>
        <v>-449844</v>
      </c>
      <c r="N38" s="198">
        <f>SUM(N35:N37)</f>
        <v>5316</v>
      </c>
      <c r="O38" s="198">
        <f>SUM(O35:O37)</f>
        <v>-444528</v>
      </c>
    </row>
    <row r="39" spans="1:15" s="139" customFormat="1" ht="24.75" customHeight="1">
      <c r="A39" s="139" t="s">
        <v>242</v>
      </c>
      <c r="D39" s="165">
        <v>0</v>
      </c>
      <c r="E39" s="165"/>
      <c r="F39" s="165">
        <v>0</v>
      </c>
      <c r="G39" s="165"/>
      <c r="H39" s="165">
        <v>0</v>
      </c>
      <c r="I39" s="165"/>
      <c r="J39" s="165">
        <v>0</v>
      </c>
      <c r="K39" s="165"/>
      <c r="L39" s="165">
        <v>53580</v>
      </c>
      <c r="M39" s="165">
        <f>SUM(D39:L39)</f>
        <v>53580</v>
      </c>
      <c r="N39" s="165">
        <v>0</v>
      </c>
      <c r="O39" s="165">
        <f>SUM(M39:N39)</f>
        <v>53580</v>
      </c>
    </row>
    <row r="40" spans="1:15" s="139" customFormat="1" ht="24.75" customHeight="1">
      <c r="A40" s="8" t="s">
        <v>249</v>
      </c>
      <c r="B40" s="136"/>
      <c r="D40" s="204">
        <f>SUM(D38:D39)</f>
        <v>174083</v>
      </c>
      <c r="E40" s="194"/>
      <c r="F40" s="204">
        <f>SUM(F38:F39)</f>
        <v>70243</v>
      </c>
      <c r="G40" s="194"/>
      <c r="H40" s="204">
        <f>SUM(H35:H37)</f>
        <v>0</v>
      </c>
      <c r="I40" s="194"/>
      <c r="J40" s="204">
        <f>SUM(J38:J39)</f>
        <v>-8442</v>
      </c>
      <c r="K40" s="194"/>
      <c r="L40" s="204">
        <f>SUM(L38:L39)</f>
        <v>-632148</v>
      </c>
      <c r="M40" s="204">
        <f>SUM(M38:M39)</f>
        <v>-396264</v>
      </c>
      <c r="N40" s="204">
        <f>SUM(N38:N39)</f>
        <v>5316</v>
      </c>
      <c r="O40" s="204">
        <f>SUM(O38:O39)</f>
        <v>-390948</v>
      </c>
    </row>
    <row r="41" spans="1:15" s="139" customFormat="1" ht="24.75" customHeight="1">
      <c r="A41" s="136"/>
      <c r="B41" s="136"/>
      <c r="D41" s="204"/>
      <c r="E41" s="194"/>
      <c r="F41" s="194"/>
      <c r="G41" s="194"/>
      <c r="H41" s="194"/>
      <c r="I41" s="194"/>
      <c r="J41" s="194"/>
      <c r="K41" s="194"/>
      <c r="L41" s="194"/>
      <c r="M41" s="194"/>
      <c r="N41" s="194"/>
      <c r="O41" s="194"/>
    </row>
    <row r="42" spans="4:15" ht="12.75" customHeight="1">
      <c r="D42" s="193"/>
      <c r="E42" s="193"/>
      <c r="F42" s="193"/>
      <c r="G42" s="193"/>
      <c r="H42" s="193"/>
      <c r="I42" s="193"/>
      <c r="J42" s="193"/>
      <c r="K42" s="193"/>
      <c r="L42" s="193"/>
      <c r="M42" s="193"/>
      <c r="N42" s="193"/>
      <c r="O42" s="193"/>
    </row>
    <row r="43" spans="1:15" ht="24" customHeight="1">
      <c r="A43" s="136" t="s">
        <v>54</v>
      </c>
      <c r="D43" s="206">
        <v>0</v>
      </c>
      <c r="E43" s="207"/>
      <c r="F43" s="198">
        <v>0</v>
      </c>
      <c r="G43" s="207"/>
      <c r="H43" s="198">
        <v>0</v>
      </c>
      <c r="I43" s="198" t="s">
        <v>53</v>
      </c>
      <c r="J43" s="198">
        <v>-79</v>
      </c>
      <c r="K43" s="198" t="s">
        <v>53</v>
      </c>
      <c r="L43" s="198">
        <v>0</v>
      </c>
      <c r="M43" s="198">
        <f>SUM(D43:L43)</f>
        <v>-79</v>
      </c>
      <c r="N43" s="198">
        <v>-53</v>
      </c>
      <c r="O43" s="201">
        <f>SUM(M43:N43)</f>
        <v>-132</v>
      </c>
    </row>
    <row r="44" spans="1:15" ht="24" customHeight="1">
      <c r="A44" s="136" t="s">
        <v>274</v>
      </c>
      <c r="D44" s="208">
        <v>0</v>
      </c>
      <c r="E44" s="194"/>
      <c r="F44" s="197">
        <v>0</v>
      </c>
      <c r="G44" s="194"/>
      <c r="H44" s="197">
        <v>0</v>
      </c>
      <c r="I44" s="197"/>
      <c r="J44" s="197">
        <v>0</v>
      </c>
      <c r="K44" s="197"/>
      <c r="L44" s="197">
        <v>0</v>
      </c>
      <c r="M44" s="197">
        <v>0</v>
      </c>
      <c r="N44" s="197">
        <v>-150</v>
      </c>
      <c r="O44" s="202">
        <f>SUM(M44:N44)</f>
        <v>-150</v>
      </c>
    </row>
    <row r="45" spans="2:15" ht="2.25" customHeight="1">
      <c r="B45" s="135"/>
      <c r="D45" s="208">
        <v>0</v>
      </c>
      <c r="E45" s="194"/>
      <c r="F45" s="197"/>
      <c r="G45" s="194"/>
      <c r="H45" s="197"/>
      <c r="I45" s="194"/>
      <c r="J45" s="197"/>
      <c r="K45" s="194"/>
      <c r="L45" s="197"/>
      <c r="M45" s="194"/>
      <c r="N45" s="197"/>
      <c r="O45" s="202"/>
    </row>
    <row r="46" spans="1:15" ht="6" customHeight="1">
      <c r="A46" s="135"/>
      <c r="B46" s="135"/>
      <c r="D46" s="164"/>
      <c r="E46" s="165"/>
      <c r="F46" s="166"/>
      <c r="G46" s="165"/>
      <c r="H46" s="166"/>
      <c r="I46" s="209"/>
      <c r="J46" s="166"/>
      <c r="K46" s="165"/>
      <c r="L46" s="166"/>
      <c r="M46" s="166"/>
      <c r="N46" s="166"/>
      <c r="O46" s="203"/>
    </row>
    <row r="47" spans="1:15" ht="25.5" customHeight="1">
      <c r="A47" s="136" t="s">
        <v>125</v>
      </c>
      <c r="D47" s="197">
        <f>D43</f>
        <v>0</v>
      </c>
      <c r="E47" s="193"/>
      <c r="F47" s="197">
        <f>F43</f>
        <v>0</v>
      </c>
      <c r="G47" s="193"/>
      <c r="H47" s="197">
        <f>H43</f>
        <v>0</v>
      </c>
      <c r="I47" s="193"/>
      <c r="J47" s="197">
        <f>J43</f>
        <v>-79</v>
      </c>
      <c r="K47" s="193"/>
      <c r="L47" s="197">
        <f>L43</f>
        <v>0</v>
      </c>
      <c r="M47" s="197">
        <f>M43</f>
        <v>-79</v>
      </c>
      <c r="N47" s="197">
        <f>N43+N44</f>
        <v>-203</v>
      </c>
      <c r="O47" s="197">
        <f>O43+O44</f>
        <v>-282</v>
      </c>
    </row>
    <row r="48" spans="1:15" ht="20.25">
      <c r="A48" s="136" t="s">
        <v>147</v>
      </c>
      <c r="D48" s="193"/>
      <c r="E48" s="193"/>
      <c r="F48" s="193"/>
      <c r="G48" s="193"/>
      <c r="H48" s="193"/>
      <c r="I48" s="193"/>
      <c r="J48" s="193"/>
      <c r="K48" s="193"/>
      <c r="L48" s="193"/>
      <c r="M48" s="193"/>
      <c r="N48" s="197"/>
      <c r="O48" s="193"/>
    </row>
    <row r="49" spans="1:15" ht="24" customHeight="1">
      <c r="A49" s="136" t="s">
        <v>195</v>
      </c>
      <c r="D49" s="205">
        <v>0</v>
      </c>
      <c r="E49" s="193"/>
      <c r="F49" s="205">
        <v>0</v>
      </c>
      <c r="G49" s="193"/>
      <c r="H49" s="205">
        <v>0</v>
      </c>
      <c r="I49" s="193"/>
      <c r="J49" s="205">
        <v>0</v>
      </c>
      <c r="K49" s="193"/>
      <c r="L49" s="193">
        <v>-94218</v>
      </c>
      <c r="M49" s="193">
        <f>SUM(D49:L49)</f>
        <v>-94218</v>
      </c>
      <c r="N49" s="197">
        <v>961</v>
      </c>
      <c r="O49" s="193">
        <f>SUM(M49:N49)</f>
        <v>-93257</v>
      </c>
    </row>
    <row r="50" spans="1:15" ht="23.25" customHeight="1" thickBot="1">
      <c r="A50" s="136" t="s">
        <v>260</v>
      </c>
      <c r="D50" s="199">
        <f>D40+D47+D49</f>
        <v>174083</v>
      </c>
      <c r="E50" s="199">
        <v>0</v>
      </c>
      <c r="F50" s="199">
        <f>F40+F47+F49</f>
        <v>70243</v>
      </c>
      <c r="G50" s="199">
        <v>0</v>
      </c>
      <c r="H50" s="199">
        <f>H40+H47+H49</f>
        <v>0</v>
      </c>
      <c r="I50" s="199">
        <v>0</v>
      </c>
      <c r="J50" s="199">
        <f>J40+J47+J49</f>
        <v>-8521</v>
      </c>
      <c r="K50" s="199">
        <v>0</v>
      </c>
      <c r="L50" s="199">
        <f>L40+L47+L49</f>
        <v>-726366</v>
      </c>
      <c r="M50" s="199">
        <f>M40+M47+M49</f>
        <v>-490561</v>
      </c>
      <c r="N50" s="199">
        <f>N40+N47+N49</f>
        <v>6074</v>
      </c>
      <c r="O50" s="199">
        <f>O40+O47+O49</f>
        <v>-484487</v>
      </c>
    </row>
    <row r="51" ht="36" customHeight="1">
      <c r="N51" s="45"/>
    </row>
    <row r="52" ht="20.25">
      <c r="A52" s="140" t="s">
        <v>146</v>
      </c>
    </row>
    <row r="53" spans="1:2" ht="20.25">
      <c r="A53" s="136" t="s">
        <v>130</v>
      </c>
      <c r="B53" s="136" t="s">
        <v>129</v>
      </c>
    </row>
    <row r="54" spans="1:15" ht="48.75" customHeight="1">
      <c r="A54" s="506" t="s">
        <v>178</v>
      </c>
      <c r="B54" s="506"/>
      <c r="C54" s="518"/>
      <c r="D54" s="518"/>
      <c r="E54" s="518"/>
      <c r="F54" s="518"/>
      <c r="G54" s="518"/>
      <c r="H54" s="518"/>
      <c r="I54" s="518"/>
      <c r="J54" s="518"/>
      <c r="K54" s="518"/>
      <c r="L54" s="518"/>
      <c r="M54" s="518"/>
      <c r="N54" s="512"/>
      <c r="O54" s="512"/>
    </row>
  </sheetData>
  <mergeCells count="4">
    <mergeCell ref="D5:M5"/>
    <mergeCell ref="A54:O54"/>
    <mergeCell ref="A1:H1"/>
    <mergeCell ref="A2:H2"/>
  </mergeCells>
  <printOptions/>
  <pageMargins left="0.91" right="0.76" top="1" bottom="1" header="0.5" footer="0.5"/>
  <pageSetup firstPageNumber="3" useFirstPageNumber="1" fitToHeight="1" fitToWidth="1" horizontalDpi="600" verticalDpi="600" orientation="portrait" paperSize="9" scale="4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426"/>
  <sheetViews>
    <sheetView tabSelected="1" zoomScale="60" zoomScaleNormal="60" workbookViewId="0" topLeftCell="A1">
      <pane xSplit="3" ySplit="10" topLeftCell="D33" activePane="bottomRight" state="frozen"/>
      <selection pane="topLeft" activeCell="D29" sqref="D29"/>
      <selection pane="topRight" activeCell="D29" sqref="D29"/>
      <selection pane="bottomLeft" activeCell="D29" sqref="D29"/>
      <selection pane="bottomRight" activeCell="D29" sqref="D29"/>
    </sheetView>
  </sheetViews>
  <sheetFormatPr defaultColWidth="8.77734375" defaultRowHeight="15"/>
  <cols>
    <col min="1" max="1" width="1.77734375" style="57" customWidth="1"/>
    <col min="2" max="2" width="73.77734375" style="57" customWidth="1"/>
    <col min="3" max="3" width="2.77734375" style="57" customWidth="1"/>
    <col min="4" max="4" width="17.88671875" style="115" customWidth="1"/>
    <col min="5" max="5" width="1.66796875" style="70" customWidth="1"/>
    <col min="6" max="6" width="18.21484375" style="213" customWidth="1"/>
    <col min="7" max="7" width="1.1171875" style="70" customWidth="1"/>
    <col min="8" max="8" width="5.6640625" style="57" customWidth="1"/>
    <col min="9" max="9" width="12.10546875" style="57" customWidth="1"/>
    <col min="10" max="16384" width="5.6640625" style="57" customWidth="1"/>
  </cols>
  <sheetData>
    <row r="1" spans="1:7" ht="34.5" customHeight="1">
      <c r="A1" s="56"/>
      <c r="B1" s="524" t="s">
        <v>196</v>
      </c>
      <c r="C1" s="524"/>
      <c r="D1" s="524"/>
      <c r="E1" s="524"/>
      <c r="F1" s="524"/>
      <c r="G1" s="56"/>
    </row>
    <row r="2" spans="1:7" ht="34.5" customHeight="1">
      <c r="A2" s="56"/>
      <c r="B2" s="229" t="s">
        <v>189</v>
      </c>
      <c r="C2" s="229"/>
      <c r="D2" s="229"/>
      <c r="E2" s="229"/>
      <c r="F2" s="229"/>
      <c r="G2" s="56"/>
    </row>
    <row r="3" spans="1:7" ht="45.75" customHeight="1">
      <c r="A3" s="56"/>
      <c r="B3" s="525" t="s">
        <v>113</v>
      </c>
      <c r="C3" s="525"/>
      <c r="D3" s="525"/>
      <c r="E3" s="525"/>
      <c r="F3" s="525"/>
      <c r="G3" s="56"/>
    </row>
    <row r="4" spans="1:7" ht="52.5" customHeight="1">
      <c r="A4" s="526"/>
      <c r="B4" s="526"/>
      <c r="C4" s="526"/>
      <c r="D4" s="526"/>
      <c r="E4" s="526"/>
      <c r="F4" s="526"/>
      <c r="G4" s="526"/>
    </row>
    <row r="5" spans="2:8" ht="25.5">
      <c r="B5" s="58"/>
      <c r="C5" s="58"/>
      <c r="D5" s="522"/>
      <c r="E5" s="522"/>
      <c r="F5" s="522"/>
      <c r="G5" s="59"/>
      <c r="H5" s="59"/>
    </row>
    <row r="6" spans="1:8" ht="24" thickBot="1">
      <c r="A6" s="60"/>
      <c r="B6" s="61" t="s">
        <v>258</v>
      </c>
      <c r="C6" s="62"/>
      <c r="D6" s="523"/>
      <c r="E6" s="523"/>
      <c r="F6" s="523"/>
      <c r="G6" s="63"/>
      <c r="H6" s="64"/>
    </row>
    <row r="7" spans="1:8" ht="23.25">
      <c r="A7" s="60"/>
      <c r="B7" s="236"/>
      <c r="C7" s="84"/>
      <c r="D7" s="237"/>
      <c r="E7" s="237"/>
      <c r="F7" s="124" t="s">
        <v>122</v>
      </c>
      <c r="G7" s="238"/>
      <c r="H7" s="64"/>
    </row>
    <row r="8" spans="1:7" ht="36" customHeight="1">
      <c r="A8" s="60"/>
      <c r="B8" s="58"/>
      <c r="C8" s="58"/>
      <c r="D8" s="124" t="s">
        <v>165</v>
      </c>
      <c r="E8" s="103"/>
      <c r="F8" s="124" t="s">
        <v>150</v>
      </c>
      <c r="G8" s="65"/>
    </row>
    <row r="9" spans="1:7" ht="9.75" customHeight="1">
      <c r="A9" s="60"/>
      <c r="B9" s="58"/>
      <c r="C9" s="58"/>
      <c r="D9" s="125"/>
      <c r="E9" s="104"/>
      <c r="F9" s="211"/>
      <c r="G9" s="65"/>
    </row>
    <row r="10" spans="1:7" ht="23.25">
      <c r="A10" s="60"/>
      <c r="B10" s="58"/>
      <c r="C10" s="58"/>
      <c r="D10" s="126" t="s">
        <v>75</v>
      </c>
      <c r="E10" s="105"/>
      <c r="F10" s="126" t="s">
        <v>75</v>
      </c>
      <c r="G10" s="66"/>
    </row>
    <row r="11" spans="1:7" ht="23.25">
      <c r="A11" s="60"/>
      <c r="B11" s="58"/>
      <c r="C11" s="58"/>
      <c r="D11" s="127"/>
      <c r="E11" s="58"/>
      <c r="F11" s="211"/>
      <c r="G11" s="67"/>
    </row>
    <row r="12" spans="2:6" ht="23.25">
      <c r="B12" s="68" t="s">
        <v>108</v>
      </c>
      <c r="C12" s="69"/>
      <c r="D12" s="128"/>
      <c r="E12" s="94"/>
      <c r="F12" s="46"/>
    </row>
    <row r="13" spans="2:14" ht="26.25" customHeight="1">
      <c r="B13" s="71" t="s">
        <v>59</v>
      </c>
      <c r="C13" s="69"/>
      <c r="D13" s="226">
        <v>156680</v>
      </c>
      <c r="E13" s="94"/>
      <c r="F13" s="191">
        <v>105061</v>
      </c>
      <c r="G13" s="72"/>
      <c r="H13" s="73"/>
      <c r="I13" s="73"/>
      <c r="J13" s="73"/>
      <c r="K13" s="73"/>
      <c r="L13" s="73"/>
      <c r="M13" s="73"/>
      <c r="N13" s="73"/>
    </row>
    <row r="14" spans="2:14" s="74" customFormat="1" ht="27.75" customHeight="1">
      <c r="B14" s="75" t="s">
        <v>60</v>
      </c>
      <c r="C14" s="76"/>
      <c r="D14" s="227">
        <f>-131304+36480</f>
        <v>-94824</v>
      </c>
      <c r="E14" s="106"/>
      <c r="F14" s="210">
        <f>-99163</f>
        <v>-99163</v>
      </c>
      <c r="G14" s="77"/>
      <c r="H14" s="78"/>
      <c r="I14" s="78"/>
      <c r="J14" s="78"/>
      <c r="K14" s="78"/>
      <c r="L14" s="78"/>
      <c r="M14" s="78"/>
      <c r="N14" s="78"/>
    </row>
    <row r="15" spans="2:14" ht="27.75" customHeight="1">
      <c r="B15" s="71"/>
      <c r="C15" s="69"/>
      <c r="D15" s="129">
        <f>SUM(D13:D14)</f>
        <v>61856</v>
      </c>
      <c r="E15" s="84"/>
      <c r="F15" s="191">
        <f>SUM(F13:F14)</f>
        <v>5898</v>
      </c>
      <c r="G15" s="79"/>
      <c r="H15" s="73"/>
      <c r="I15" s="73"/>
      <c r="J15" s="73"/>
      <c r="K15" s="73"/>
      <c r="L15" s="73"/>
      <c r="M15" s="73"/>
      <c r="N15" s="73"/>
    </row>
    <row r="16" spans="2:14" ht="27" customHeight="1">
      <c r="B16" s="71" t="s">
        <v>167</v>
      </c>
      <c r="C16" s="69"/>
      <c r="D16" s="227">
        <v>-1542</v>
      </c>
      <c r="E16" s="94"/>
      <c r="F16" s="191">
        <v>-1473</v>
      </c>
      <c r="G16" s="80"/>
      <c r="H16" s="73"/>
      <c r="I16" s="73"/>
      <c r="J16" s="73"/>
      <c r="K16" s="73"/>
      <c r="L16" s="73"/>
      <c r="M16" s="73"/>
      <c r="N16" s="73"/>
    </row>
    <row r="17" spans="2:7" s="74" customFormat="1" ht="39" customHeight="1">
      <c r="B17" s="81" t="s">
        <v>323</v>
      </c>
      <c r="C17" s="82"/>
      <c r="D17" s="130">
        <f>SUM(D15:D16)</f>
        <v>60314</v>
      </c>
      <c r="E17" s="107"/>
      <c r="F17" s="212">
        <f>SUM(F15:F16)</f>
        <v>4425</v>
      </c>
      <c r="G17" s="83"/>
    </row>
    <row r="18" spans="2:7" ht="18" customHeight="1">
      <c r="B18" s="58"/>
      <c r="C18" s="84"/>
      <c r="D18" s="45"/>
      <c r="E18" s="94"/>
      <c r="F18" s="46"/>
      <c r="G18" s="73"/>
    </row>
    <row r="19" spans="2:7" s="74" customFormat="1" ht="27.75" customHeight="1">
      <c r="B19" s="85" t="s">
        <v>197</v>
      </c>
      <c r="C19" s="86"/>
      <c r="D19" s="226">
        <f>-4315</f>
        <v>-4315</v>
      </c>
      <c r="E19" s="86"/>
      <c r="F19" s="191">
        <v>-4821</v>
      </c>
      <c r="G19" s="78"/>
    </row>
    <row r="20" spans="2:7" s="74" customFormat="1" ht="27.75" customHeight="1">
      <c r="B20" s="85" t="s">
        <v>320</v>
      </c>
      <c r="C20" s="86"/>
      <c r="D20" s="226">
        <v>322</v>
      </c>
      <c r="E20" s="86"/>
      <c r="F20" s="191">
        <v>616</v>
      </c>
      <c r="G20" s="78"/>
    </row>
    <row r="21" spans="2:7" s="74" customFormat="1" ht="27.75" customHeight="1">
      <c r="B21" s="85" t="s">
        <v>321</v>
      </c>
      <c r="C21" s="86"/>
      <c r="D21" s="226">
        <v>-500</v>
      </c>
      <c r="E21" s="86"/>
      <c r="F21" s="191">
        <v>0</v>
      </c>
      <c r="G21" s="78"/>
    </row>
    <row r="22" spans="2:11" s="74" customFormat="1" ht="27.75" customHeight="1">
      <c r="B22" s="81" t="s">
        <v>72</v>
      </c>
      <c r="C22" s="76"/>
      <c r="D22" s="226">
        <v>1031</v>
      </c>
      <c r="E22" s="86"/>
      <c r="F22" s="191">
        <v>619</v>
      </c>
      <c r="G22" s="78"/>
      <c r="H22" s="78"/>
      <c r="I22" s="78"/>
      <c r="J22" s="78"/>
      <c r="K22" s="78"/>
    </row>
    <row r="23" spans="2:11" s="74" customFormat="1" ht="27.75" customHeight="1">
      <c r="B23" s="81"/>
      <c r="C23" s="76"/>
      <c r="D23" s="131">
        <f>SUM(D19:D22)</f>
        <v>-3462</v>
      </c>
      <c r="E23" s="131">
        <f>SUM(E19:E22)</f>
        <v>0</v>
      </c>
      <c r="F23" s="131">
        <f>SUM(F19:F22)</f>
        <v>-3586</v>
      </c>
      <c r="G23" s="78"/>
      <c r="H23" s="78"/>
      <c r="I23" s="78"/>
      <c r="J23" s="78"/>
      <c r="K23" s="78"/>
    </row>
    <row r="24" spans="2:11" s="74" customFormat="1" ht="27.75" customHeight="1">
      <c r="B24" s="81"/>
      <c r="C24" s="76"/>
      <c r="D24" s="226"/>
      <c r="E24" s="86"/>
      <c r="F24" s="191"/>
      <c r="G24" s="78"/>
      <c r="H24" s="78"/>
      <c r="I24" s="78"/>
      <c r="J24" s="78"/>
      <c r="K24" s="78"/>
    </row>
    <row r="25" spans="2:11" s="74" customFormat="1" ht="27.75" customHeight="1">
      <c r="B25" s="486" t="s">
        <v>379</v>
      </c>
      <c r="C25" s="76"/>
      <c r="D25" s="226"/>
      <c r="E25" s="86"/>
      <c r="F25" s="191"/>
      <c r="G25" s="78"/>
      <c r="H25" s="78"/>
      <c r="I25" s="78"/>
      <c r="J25" s="78"/>
      <c r="K25" s="78"/>
    </row>
    <row r="26" spans="2:6" ht="29.25" customHeight="1">
      <c r="B26" s="58" t="s">
        <v>244</v>
      </c>
      <c r="C26" s="84"/>
      <c r="D26" s="228">
        <v>69633</v>
      </c>
      <c r="E26" s="94"/>
      <c r="F26" s="191">
        <v>0</v>
      </c>
    </row>
    <row r="27" spans="2:6" ht="29.25" customHeight="1">
      <c r="B27" s="58" t="s">
        <v>322</v>
      </c>
      <c r="C27" s="84"/>
      <c r="D27" s="129">
        <f>36289-36480</f>
        <v>-191</v>
      </c>
      <c r="E27" s="94"/>
      <c r="F27" s="191">
        <v>-697</v>
      </c>
    </row>
    <row r="28" spans="2:6" ht="33" customHeight="1">
      <c r="B28" s="58" t="s">
        <v>61</v>
      </c>
      <c r="C28" s="84"/>
      <c r="D28" s="129">
        <v>-174</v>
      </c>
      <c r="E28" s="94"/>
      <c r="F28" s="191">
        <v>-2246</v>
      </c>
    </row>
    <row r="29" spans="2:6" ht="33" customHeight="1">
      <c r="B29" s="58" t="s">
        <v>72</v>
      </c>
      <c r="C29" s="84"/>
      <c r="D29" s="129">
        <v>0</v>
      </c>
      <c r="E29" s="94"/>
      <c r="F29" s="191">
        <v>-150</v>
      </c>
    </row>
    <row r="30" spans="2:7" s="74" customFormat="1" ht="29.25" customHeight="1">
      <c r="B30" s="81" t="s">
        <v>324</v>
      </c>
      <c r="C30" s="86"/>
      <c r="D30" s="131">
        <f>SUM(D26:D29)</f>
        <v>69268</v>
      </c>
      <c r="E30" s="107"/>
      <c r="F30" s="212">
        <f>SUM(F26:F29)</f>
        <v>-3093</v>
      </c>
      <c r="G30" s="87"/>
    </row>
    <row r="31" spans="2:6" ht="37.5" customHeight="1">
      <c r="B31" s="58" t="s">
        <v>166</v>
      </c>
      <c r="C31" s="84"/>
      <c r="D31" s="129">
        <v>20</v>
      </c>
      <c r="E31" s="108"/>
      <c r="F31" s="191">
        <v>-36</v>
      </c>
    </row>
    <row r="32" spans="2:6" ht="27" customHeight="1">
      <c r="B32" s="88" t="s">
        <v>187</v>
      </c>
      <c r="C32" s="84"/>
      <c r="D32" s="129">
        <f>D17+D23+D30+D31</f>
        <v>126140</v>
      </c>
      <c r="E32" s="94"/>
      <c r="F32" s="129">
        <f>F17+F23+F30+F31</f>
        <v>-2290</v>
      </c>
    </row>
    <row r="33" spans="2:7" ht="27.75" customHeight="1">
      <c r="B33" s="89" t="s">
        <v>245</v>
      </c>
      <c r="C33" s="84"/>
      <c r="D33" s="109">
        <v>-22165</v>
      </c>
      <c r="E33" s="110"/>
      <c r="F33" s="167">
        <v>-19875</v>
      </c>
      <c r="G33" s="90"/>
    </row>
    <row r="34" spans="2:7" s="74" customFormat="1" ht="31.5" customHeight="1" thickBot="1">
      <c r="B34" s="91" t="s">
        <v>62</v>
      </c>
      <c r="C34" s="92"/>
      <c r="D34" s="111">
        <f>SUM(D32:D33)</f>
        <v>103975</v>
      </c>
      <c r="E34" s="112"/>
      <c r="F34" s="214">
        <f>SUM(F32:F33)</f>
        <v>-22165</v>
      </c>
      <c r="G34" s="93"/>
    </row>
    <row r="35" spans="2:7" s="74" customFormat="1" ht="31.5" customHeight="1">
      <c r="B35" s="91"/>
      <c r="C35" s="92"/>
      <c r="D35" s="113"/>
      <c r="E35" s="114"/>
      <c r="F35" s="215"/>
      <c r="G35" s="77"/>
    </row>
    <row r="36" spans="2:7" s="74" customFormat="1" ht="31.5" customHeight="1">
      <c r="B36" s="91" t="s">
        <v>384</v>
      </c>
      <c r="C36" s="92"/>
      <c r="D36" s="113"/>
      <c r="E36" s="114"/>
      <c r="F36" s="215"/>
      <c r="G36" s="77"/>
    </row>
    <row r="37" spans="2:7" s="74" customFormat="1" ht="31.5" customHeight="1">
      <c r="B37" s="96" t="s">
        <v>114</v>
      </c>
      <c r="C37" s="92"/>
      <c r="D37" s="113">
        <v>103975</v>
      </c>
      <c r="E37" s="114"/>
      <c r="F37" s="215">
        <v>15366</v>
      </c>
      <c r="G37" s="77"/>
    </row>
    <row r="38" spans="2:7" s="74" customFormat="1" ht="31.5" customHeight="1">
      <c r="B38" s="96" t="s">
        <v>115</v>
      </c>
      <c r="C38" s="92"/>
      <c r="D38" s="113">
        <v>0</v>
      </c>
      <c r="E38" s="114"/>
      <c r="F38" s="191">
        <v>-37531</v>
      </c>
      <c r="G38" s="77"/>
    </row>
    <row r="39" spans="2:7" s="74" customFormat="1" ht="31.5" customHeight="1" thickBot="1">
      <c r="B39" s="91" t="s">
        <v>62</v>
      </c>
      <c r="C39" s="92"/>
      <c r="D39" s="111">
        <f>SUM(D37:D38)</f>
        <v>103975</v>
      </c>
      <c r="E39" s="112"/>
      <c r="F39" s="214">
        <f>SUM(F37:F38)</f>
        <v>-22165</v>
      </c>
      <c r="G39" s="93"/>
    </row>
    <row r="40" spans="2:6" ht="51.75" customHeight="1">
      <c r="B40" s="58"/>
      <c r="C40" s="84"/>
      <c r="D40" s="45"/>
      <c r="E40" s="94"/>
      <c r="F40" s="46"/>
    </row>
    <row r="41" spans="2:17" ht="42.75" customHeight="1">
      <c r="B41" s="520" t="s">
        <v>179</v>
      </c>
      <c r="C41" s="521"/>
      <c r="D41" s="521"/>
      <c r="E41" s="521"/>
      <c r="F41" s="521"/>
      <c r="G41" s="521"/>
      <c r="H41" s="95"/>
      <c r="I41" s="95"/>
      <c r="J41" s="95"/>
      <c r="K41" s="95"/>
      <c r="L41" s="95"/>
      <c r="M41" s="95"/>
      <c r="N41" s="95"/>
      <c r="O41" s="95"/>
      <c r="P41" s="95"/>
      <c r="Q41" s="95"/>
    </row>
    <row r="42" spans="2:6" ht="18" customHeight="1">
      <c r="B42" s="4" t="s">
        <v>337</v>
      </c>
      <c r="C42" s="84"/>
      <c r="D42" s="132"/>
      <c r="E42" s="94"/>
      <c r="F42" s="216"/>
    </row>
    <row r="43" spans="2:6" ht="23.25" customHeight="1">
      <c r="B43" s="241"/>
      <c r="C43" s="242"/>
      <c r="D43" s="243"/>
      <c r="E43" s="244"/>
      <c r="F43" s="245"/>
    </row>
    <row r="44" spans="2:6" ht="18" customHeight="1">
      <c r="B44" s="241"/>
      <c r="C44" s="242"/>
      <c r="D44" s="243"/>
      <c r="E44" s="244"/>
      <c r="F44" s="245"/>
    </row>
    <row r="45" spans="2:6" ht="23.25">
      <c r="B45" s="58"/>
      <c r="C45" s="84"/>
      <c r="D45" s="132"/>
      <c r="E45" s="94"/>
      <c r="F45" s="216"/>
    </row>
    <row r="46" spans="2:6" ht="23.25">
      <c r="B46" s="58"/>
      <c r="C46" s="84"/>
      <c r="D46" s="132"/>
      <c r="E46" s="94"/>
      <c r="F46" s="216"/>
    </row>
    <row r="47" spans="2:6" ht="23.25">
      <c r="B47" s="58"/>
      <c r="C47" s="84"/>
      <c r="D47" s="132"/>
      <c r="E47" s="94"/>
      <c r="F47" s="216"/>
    </row>
    <row r="48" spans="2:6" ht="23.25">
      <c r="B48" s="58"/>
      <c r="C48" s="84"/>
      <c r="D48" s="132"/>
      <c r="E48" s="94"/>
      <c r="F48" s="216"/>
    </row>
    <row r="49" spans="2:6" ht="23.25">
      <c r="B49" s="58"/>
      <c r="C49" s="84"/>
      <c r="D49" s="132"/>
      <c r="E49" s="94"/>
      <c r="F49" s="216"/>
    </row>
    <row r="50" spans="2:6" ht="23.25">
      <c r="B50" s="58"/>
      <c r="C50" s="84"/>
      <c r="D50" s="132"/>
      <c r="E50" s="94"/>
      <c r="F50" s="216"/>
    </row>
    <row r="51" spans="2:6" ht="23.25">
      <c r="B51" s="58"/>
      <c r="C51" s="84"/>
      <c r="D51" s="132"/>
      <c r="E51" s="94"/>
      <c r="F51" s="216"/>
    </row>
    <row r="52" spans="2:6" ht="23.25">
      <c r="B52" s="58"/>
      <c r="C52" s="84"/>
      <c r="D52" s="132"/>
      <c r="E52" s="94"/>
      <c r="F52" s="216"/>
    </row>
    <row r="53" spans="2:6" ht="23.25">
      <c r="B53" s="58"/>
      <c r="C53" s="84"/>
      <c r="D53" s="132"/>
      <c r="E53" s="94"/>
      <c r="F53" s="216"/>
    </row>
    <row r="54" spans="2:6" ht="23.25">
      <c r="B54" s="58"/>
      <c r="C54" s="84"/>
      <c r="D54" s="132"/>
      <c r="E54" s="94"/>
      <c r="F54" s="216"/>
    </row>
    <row r="55" spans="2:6" ht="23.25">
      <c r="B55" s="58"/>
      <c r="C55" s="84"/>
      <c r="D55" s="132"/>
      <c r="E55" s="94"/>
      <c r="F55" s="216"/>
    </row>
    <row r="56" spans="2:6" ht="23.25">
      <c r="B56" s="58"/>
      <c r="C56" s="84"/>
      <c r="D56" s="132"/>
      <c r="E56" s="94"/>
      <c r="F56" s="216"/>
    </row>
    <row r="57" spans="2:6" ht="23.25">
      <c r="B57" s="58"/>
      <c r="C57" s="84"/>
      <c r="D57" s="132"/>
      <c r="E57" s="94"/>
      <c r="F57" s="216"/>
    </row>
    <row r="58" spans="2:6" ht="23.25">
      <c r="B58" s="58"/>
      <c r="C58" s="84"/>
      <c r="D58" s="132"/>
      <c r="E58" s="94"/>
      <c r="F58" s="216"/>
    </row>
    <row r="59" spans="2:6" ht="23.25">
      <c r="B59" s="58"/>
      <c r="C59" s="84"/>
      <c r="D59" s="132"/>
      <c r="E59" s="94"/>
      <c r="F59" s="216"/>
    </row>
    <row r="60" spans="2:6" ht="23.25">
      <c r="B60" s="58"/>
      <c r="C60" s="84"/>
      <c r="D60" s="132"/>
      <c r="E60" s="94"/>
      <c r="F60" s="216"/>
    </row>
    <row r="61" spans="2:6" ht="23.25">
      <c r="B61" s="58"/>
      <c r="C61" s="84"/>
      <c r="D61" s="132"/>
      <c r="E61" s="94"/>
      <c r="F61" s="216"/>
    </row>
    <row r="62" spans="2:6" ht="23.25">
      <c r="B62" s="58"/>
      <c r="C62" s="84"/>
      <c r="D62" s="132"/>
      <c r="E62" s="94"/>
      <c r="F62" s="216"/>
    </row>
    <row r="63" spans="2:6" ht="23.25">
      <c r="B63" s="58"/>
      <c r="C63" s="84"/>
      <c r="D63" s="132"/>
      <c r="E63" s="94"/>
      <c r="F63" s="216"/>
    </row>
    <row r="64" spans="2:6" ht="23.25">
      <c r="B64" s="58"/>
      <c r="C64" s="84"/>
      <c r="D64" s="132"/>
      <c r="E64" s="94"/>
      <c r="F64" s="216"/>
    </row>
    <row r="65" spans="2:6" ht="23.25">
      <c r="B65" s="58"/>
      <c r="C65" s="84"/>
      <c r="D65" s="132"/>
      <c r="E65" s="94"/>
      <c r="F65" s="216"/>
    </row>
    <row r="66" spans="2:6" ht="23.25">
      <c r="B66" s="58"/>
      <c r="C66" s="84"/>
      <c r="D66" s="132"/>
      <c r="E66" s="94"/>
      <c r="F66" s="216"/>
    </row>
    <row r="67" spans="2:6" ht="23.25">
      <c r="B67" s="58"/>
      <c r="C67" s="84"/>
      <c r="D67" s="132"/>
      <c r="E67" s="94"/>
      <c r="F67" s="216"/>
    </row>
    <row r="68" spans="2:6" ht="23.25">
      <c r="B68" s="58"/>
      <c r="C68" s="84"/>
      <c r="D68" s="132"/>
      <c r="E68" s="94"/>
      <c r="F68" s="216"/>
    </row>
    <row r="69" spans="2:6" ht="23.25">
      <c r="B69" s="58"/>
      <c r="C69" s="84"/>
      <c r="D69" s="132"/>
      <c r="E69" s="94"/>
      <c r="F69" s="216"/>
    </row>
    <row r="70" spans="2:6" ht="23.25">
      <c r="B70" s="58"/>
      <c r="C70" s="84"/>
      <c r="D70" s="132"/>
      <c r="E70" s="94"/>
      <c r="F70" s="216"/>
    </row>
    <row r="71" spans="2:6" ht="23.25">
      <c r="B71" s="58"/>
      <c r="C71" s="84"/>
      <c r="D71" s="132"/>
      <c r="E71" s="94"/>
      <c r="F71" s="216"/>
    </row>
    <row r="72" spans="2:6" ht="23.25">
      <c r="B72" s="58"/>
      <c r="C72" s="84"/>
      <c r="D72" s="132"/>
      <c r="E72" s="94"/>
      <c r="F72" s="216"/>
    </row>
    <row r="73" spans="2:6" ht="23.25">
      <c r="B73" s="58"/>
      <c r="C73" s="84"/>
      <c r="D73" s="132"/>
      <c r="E73" s="94"/>
      <c r="F73" s="216"/>
    </row>
    <row r="74" spans="2:6" ht="23.25">
      <c r="B74" s="58"/>
      <c r="C74" s="84"/>
      <c r="D74" s="132"/>
      <c r="E74" s="94"/>
      <c r="F74" s="216"/>
    </row>
    <row r="75" spans="2:6" ht="23.25">
      <c r="B75" s="58"/>
      <c r="C75" s="84"/>
      <c r="D75" s="132"/>
      <c r="E75" s="94"/>
      <c r="F75" s="216"/>
    </row>
    <row r="76" spans="2:6" ht="23.25">
      <c r="B76" s="58"/>
      <c r="C76" s="84"/>
      <c r="D76" s="132"/>
      <c r="E76" s="94"/>
      <c r="F76" s="216"/>
    </row>
    <row r="77" spans="2:6" ht="23.25">
      <c r="B77" s="58"/>
      <c r="C77" s="84"/>
      <c r="D77" s="132"/>
      <c r="E77" s="94"/>
      <c r="F77" s="216"/>
    </row>
    <row r="78" spans="2:6" ht="23.25">
      <c r="B78" s="58"/>
      <c r="C78" s="84"/>
      <c r="D78" s="132"/>
      <c r="E78" s="94"/>
      <c r="F78" s="216"/>
    </row>
    <row r="79" spans="2:6" ht="23.25">
      <c r="B79" s="58"/>
      <c r="C79" s="84"/>
      <c r="D79" s="132"/>
      <c r="E79" s="94"/>
      <c r="F79" s="216"/>
    </row>
    <row r="80" spans="2:6" ht="23.25">
      <c r="B80" s="58"/>
      <c r="C80" s="84"/>
      <c r="D80" s="132"/>
      <c r="E80" s="94"/>
      <c r="F80" s="216"/>
    </row>
    <row r="81" spans="2:6" ht="23.25">
      <c r="B81" s="58"/>
      <c r="C81" s="84"/>
      <c r="D81" s="132"/>
      <c r="E81" s="94"/>
      <c r="F81" s="216"/>
    </row>
    <row r="82" spans="2:6" ht="23.25">
      <c r="B82" s="58"/>
      <c r="C82" s="84"/>
      <c r="D82" s="132"/>
      <c r="E82" s="94"/>
      <c r="F82" s="216"/>
    </row>
    <row r="83" spans="3:6" ht="18.75">
      <c r="C83" s="73"/>
      <c r="D83" s="133"/>
      <c r="E83" s="72"/>
      <c r="F83" s="217"/>
    </row>
    <row r="84" spans="3:6" ht="18.75">
      <c r="C84" s="73"/>
      <c r="D84" s="133"/>
      <c r="E84" s="72"/>
      <c r="F84" s="217"/>
    </row>
    <row r="85" spans="3:6" ht="18.75">
      <c r="C85" s="73"/>
      <c r="D85" s="133"/>
      <c r="E85" s="72"/>
      <c r="F85" s="217"/>
    </row>
    <row r="86" spans="3:6" ht="18.75">
      <c r="C86" s="73"/>
      <c r="D86" s="133"/>
      <c r="E86" s="72"/>
      <c r="F86" s="217"/>
    </row>
    <row r="87" spans="3:6" ht="18.75">
      <c r="C87" s="73"/>
      <c r="D87" s="133"/>
      <c r="E87" s="72"/>
      <c r="F87" s="217"/>
    </row>
    <row r="88" spans="3:6" ht="18.75">
      <c r="C88" s="73"/>
      <c r="D88" s="133"/>
      <c r="E88" s="72"/>
      <c r="F88" s="217"/>
    </row>
    <row r="89" spans="3:6" ht="18.75">
      <c r="C89" s="73"/>
      <c r="D89" s="133"/>
      <c r="E89" s="72"/>
      <c r="F89" s="217"/>
    </row>
    <row r="90" spans="3:6" ht="18.75">
      <c r="C90" s="73"/>
      <c r="D90" s="133"/>
      <c r="E90" s="72"/>
      <c r="F90" s="217"/>
    </row>
    <row r="91" spans="3:6" ht="18.75">
      <c r="C91" s="73"/>
      <c r="D91" s="133"/>
      <c r="E91" s="72"/>
      <c r="F91" s="217"/>
    </row>
    <row r="92" spans="3:6" ht="18.75">
      <c r="C92" s="73"/>
      <c r="D92" s="133"/>
      <c r="E92" s="72"/>
      <c r="F92" s="217"/>
    </row>
    <row r="93" spans="3:6" ht="18.75">
      <c r="C93" s="73"/>
      <c r="D93" s="133"/>
      <c r="E93" s="72"/>
      <c r="F93" s="217"/>
    </row>
    <row r="94" spans="3:6" ht="18.75">
      <c r="C94" s="73"/>
      <c r="D94" s="133"/>
      <c r="E94" s="72"/>
      <c r="F94" s="217"/>
    </row>
    <row r="95" spans="3:6" ht="18.75">
      <c r="C95" s="73"/>
      <c r="D95" s="133"/>
      <c r="E95" s="72"/>
      <c r="F95" s="217"/>
    </row>
    <row r="96" spans="3:6" ht="18.75">
      <c r="C96" s="73"/>
      <c r="D96" s="133"/>
      <c r="E96" s="72"/>
      <c r="F96" s="217"/>
    </row>
    <row r="97" spans="3:6" ht="18.75">
      <c r="C97" s="73"/>
      <c r="D97" s="133"/>
      <c r="E97" s="72"/>
      <c r="F97" s="217"/>
    </row>
    <row r="98" spans="3:6" ht="18.75">
      <c r="C98" s="73"/>
      <c r="D98" s="133"/>
      <c r="E98" s="72"/>
      <c r="F98" s="217"/>
    </row>
    <row r="99" spans="3:6" ht="18.75">
      <c r="C99" s="73"/>
      <c r="D99" s="133"/>
      <c r="E99" s="72"/>
      <c r="F99" s="217"/>
    </row>
    <row r="100" spans="3:6" ht="18.75">
      <c r="C100" s="73"/>
      <c r="D100" s="133"/>
      <c r="E100" s="72"/>
      <c r="F100" s="217"/>
    </row>
    <row r="101" spans="3:6" ht="18.75">
      <c r="C101" s="73"/>
      <c r="D101" s="133"/>
      <c r="E101" s="72"/>
      <c r="F101" s="217"/>
    </row>
    <row r="102" spans="3:6" ht="18.75">
      <c r="C102" s="73"/>
      <c r="D102" s="133"/>
      <c r="E102" s="72"/>
      <c r="F102" s="217"/>
    </row>
    <row r="103" spans="3:6" ht="18.75">
      <c r="C103" s="73"/>
      <c r="D103" s="133"/>
      <c r="E103" s="72"/>
      <c r="F103" s="217"/>
    </row>
    <row r="104" spans="3:6" ht="18.75">
      <c r="C104" s="73"/>
      <c r="D104" s="133"/>
      <c r="E104" s="72"/>
      <c r="F104" s="217"/>
    </row>
    <row r="105" spans="3:6" ht="18.75">
      <c r="C105" s="73"/>
      <c r="D105" s="133"/>
      <c r="E105" s="72"/>
      <c r="F105" s="217"/>
    </row>
    <row r="106" spans="3:6" ht="18.75">
      <c r="C106" s="73"/>
      <c r="D106" s="133"/>
      <c r="E106" s="72"/>
      <c r="F106" s="217"/>
    </row>
    <row r="107" spans="3:6" ht="18.75">
      <c r="C107" s="73"/>
      <c r="D107" s="133"/>
      <c r="E107" s="72"/>
      <c r="F107" s="217"/>
    </row>
    <row r="108" spans="3:6" ht="18.75">
      <c r="C108" s="73"/>
      <c r="D108" s="133"/>
      <c r="E108" s="72"/>
      <c r="F108" s="217"/>
    </row>
    <row r="109" spans="3:6" ht="18.75">
      <c r="C109" s="73"/>
      <c r="D109" s="133"/>
      <c r="E109" s="72"/>
      <c r="F109" s="217"/>
    </row>
    <row r="110" spans="3:6" ht="18.75">
      <c r="C110" s="73"/>
      <c r="D110" s="133"/>
      <c r="E110" s="72"/>
      <c r="F110" s="217"/>
    </row>
    <row r="111" spans="3:6" ht="18.75">
      <c r="C111" s="73"/>
      <c r="D111" s="133"/>
      <c r="E111" s="72"/>
      <c r="F111" s="217"/>
    </row>
    <row r="112" spans="3:6" ht="18.75">
      <c r="C112" s="73"/>
      <c r="D112" s="133"/>
      <c r="E112" s="72"/>
      <c r="F112" s="217"/>
    </row>
    <row r="113" spans="3:6" ht="18.75">
      <c r="C113" s="73"/>
      <c r="D113" s="133"/>
      <c r="E113" s="72"/>
      <c r="F113" s="217"/>
    </row>
    <row r="114" spans="3:6" ht="18.75">
      <c r="C114" s="73"/>
      <c r="D114" s="133"/>
      <c r="E114" s="72"/>
      <c r="F114" s="217"/>
    </row>
    <row r="115" spans="3:6" ht="18.75">
      <c r="C115" s="73"/>
      <c r="D115" s="133"/>
      <c r="E115" s="72"/>
      <c r="F115" s="217"/>
    </row>
    <row r="116" spans="3:6" ht="18.75">
      <c r="C116" s="73"/>
      <c r="D116" s="133"/>
      <c r="E116" s="72"/>
      <c r="F116" s="217"/>
    </row>
    <row r="117" spans="3:6" ht="18.75">
      <c r="C117" s="73"/>
      <c r="D117" s="133"/>
      <c r="E117" s="72"/>
      <c r="F117" s="217"/>
    </row>
    <row r="118" spans="3:6" ht="18.75">
      <c r="C118" s="73"/>
      <c r="D118" s="133"/>
      <c r="E118" s="72"/>
      <c r="F118" s="217"/>
    </row>
    <row r="119" spans="3:6" ht="18.75">
      <c r="C119" s="73"/>
      <c r="D119" s="133"/>
      <c r="E119" s="72"/>
      <c r="F119" s="217"/>
    </row>
    <row r="120" spans="3:6" ht="18.75">
      <c r="C120" s="73"/>
      <c r="D120" s="133"/>
      <c r="E120" s="72"/>
      <c r="F120" s="217"/>
    </row>
    <row r="121" spans="3:6" ht="18.75">
      <c r="C121" s="73"/>
      <c r="D121" s="133"/>
      <c r="E121" s="72"/>
      <c r="F121" s="217"/>
    </row>
    <row r="122" spans="3:6" ht="18.75">
      <c r="C122" s="73"/>
      <c r="D122" s="133"/>
      <c r="E122" s="72"/>
      <c r="F122" s="217"/>
    </row>
    <row r="123" spans="3:6" ht="18.75">
      <c r="C123" s="73"/>
      <c r="D123" s="133"/>
      <c r="E123" s="72"/>
      <c r="F123" s="217"/>
    </row>
    <row r="124" spans="3:6" ht="18.75">
      <c r="C124" s="73"/>
      <c r="D124" s="133"/>
      <c r="E124" s="72"/>
      <c r="F124" s="217"/>
    </row>
    <row r="125" spans="3:6" ht="18.75">
      <c r="C125" s="73"/>
      <c r="D125" s="133"/>
      <c r="E125" s="72"/>
      <c r="F125" s="217"/>
    </row>
    <row r="126" spans="3:6" ht="18.75">
      <c r="C126" s="73"/>
      <c r="D126" s="133"/>
      <c r="E126" s="72"/>
      <c r="F126" s="217"/>
    </row>
    <row r="127" spans="3:6" ht="18.75">
      <c r="C127" s="73"/>
      <c r="D127" s="133"/>
      <c r="E127" s="72"/>
      <c r="F127" s="217"/>
    </row>
    <row r="128" spans="3:6" ht="18.75">
      <c r="C128" s="73"/>
      <c r="D128" s="133"/>
      <c r="E128" s="72"/>
      <c r="F128" s="217"/>
    </row>
    <row r="129" spans="3:6" ht="18.75">
      <c r="C129" s="73"/>
      <c r="D129" s="133"/>
      <c r="E129" s="72"/>
      <c r="F129" s="217"/>
    </row>
    <row r="130" spans="3:6" ht="18.75">
      <c r="C130" s="73"/>
      <c r="D130" s="133"/>
      <c r="E130" s="72"/>
      <c r="F130" s="217"/>
    </row>
    <row r="131" spans="3:6" ht="18.75">
      <c r="C131" s="73"/>
      <c r="D131" s="133"/>
      <c r="E131" s="72"/>
      <c r="F131" s="217"/>
    </row>
    <row r="132" spans="3:6" ht="18.75">
      <c r="C132" s="73"/>
      <c r="D132" s="133"/>
      <c r="E132" s="72"/>
      <c r="F132" s="217"/>
    </row>
    <row r="133" spans="3:6" ht="18.75">
      <c r="C133" s="73"/>
      <c r="D133" s="133"/>
      <c r="E133" s="72"/>
      <c r="F133" s="217"/>
    </row>
    <row r="134" spans="3:6" ht="18.75">
      <c r="C134" s="73"/>
      <c r="D134" s="133"/>
      <c r="E134" s="72"/>
      <c r="F134" s="217"/>
    </row>
    <row r="135" spans="3:6" ht="18.75">
      <c r="C135" s="73"/>
      <c r="D135" s="133"/>
      <c r="E135" s="72"/>
      <c r="F135" s="217"/>
    </row>
    <row r="136" spans="3:6" ht="18.75">
      <c r="C136" s="73"/>
      <c r="D136" s="133"/>
      <c r="E136" s="72"/>
      <c r="F136" s="217"/>
    </row>
    <row r="137" spans="3:6" ht="18.75">
      <c r="C137" s="73"/>
      <c r="D137" s="133"/>
      <c r="E137" s="72"/>
      <c r="F137" s="217"/>
    </row>
    <row r="138" spans="3:6" ht="18.75">
      <c r="C138" s="73"/>
      <c r="D138" s="133"/>
      <c r="E138" s="72"/>
      <c r="F138" s="217"/>
    </row>
    <row r="139" spans="3:6" ht="18.75">
      <c r="C139" s="73"/>
      <c r="D139" s="133"/>
      <c r="E139" s="72"/>
      <c r="F139" s="217"/>
    </row>
    <row r="140" spans="3:6" ht="18.75">
      <c r="C140" s="73"/>
      <c r="D140" s="133"/>
      <c r="E140" s="72"/>
      <c r="F140" s="217"/>
    </row>
    <row r="141" spans="3:6" ht="18.75">
      <c r="C141" s="73"/>
      <c r="D141" s="133"/>
      <c r="E141" s="72"/>
      <c r="F141" s="217"/>
    </row>
    <row r="142" spans="3:6" ht="18.75">
      <c r="C142" s="73"/>
      <c r="D142" s="133"/>
      <c r="E142" s="72"/>
      <c r="F142" s="217"/>
    </row>
    <row r="143" spans="3:6" ht="18.75">
      <c r="C143" s="73"/>
      <c r="D143" s="133"/>
      <c r="E143" s="72"/>
      <c r="F143" s="217"/>
    </row>
    <row r="144" spans="3:6" ht="18.75">
      <c r="C144" s="73"/>
      <c r="D144" s="133"/>
      <c r="E144" s="72"/>
      <c r="F144" s="217"/>
    </row>
    <row r="145" spans="3:6" ht="18.75">
      <c r="C145" s="73"/>
      <c r="D145" s="133"/>
      <c r="E145" s="72"/>
      <c r="F145" s="217"/>
    </row>
    <row r="146" spans="3:6" ht="18.75">
      <c r="C146" s="73"/>
      <c r="D146" s="133"/>
      <c r="E146" s="72"/>
      <c r="F146" s="217"/>
    </row>
    <row r="147" spans="3:6" ht="18.75">
      <c r="C147" s="73"/>
      <c r="D147" s="133"/>
      <c r="E147" s="72"/>
      <c r="F147" s="217"/>
    </row>
    <row r="148" spans="3:6" ht="18.75">
      <c r="C148" s="73"/>
      <c r="D148" s="133"/>
      <c r="E148" s="72"/>
      <c r="F148" s="217"/>
    </row>
    <row r="149" spans="3:6" ht="18.75">
      <c r="C149" s="73"/>
      <c r="D149" s="133"/>
      <c r="E149" s="72"/>
      <c r="F149" s="217"/>
    </row>
    <row r="150" spans="3:6" ht="18.75">
      <c r="C150" s="73"/>
      <c r="D150" s="133"/>
      <c r="E150" s="72"/>
      <c r="F150" s="217"/>
    </row>
    <row r="151" spans="3:6" ht="18.75">
      <c r="C151" s="73"/>
      <c r="D151" s="133"/>
      <c r="E151" s="72"/>
      <c r="F151" s="217"/>
    </row>
    <row r="152" spans="3:6" ht="18.75">
      <c r="C152" s="73"/>
      <c r="D152" s="133"/>
      <c r="E152" s="72"/>
      <c r="F152" s="217"/>
    </row>
    <row r="153" spans="3:6" ht="18.75">
      <c r="C153" s="73"/>
      <c r="D153" s="133"/>
      <c r="E153" s="72"/>
      <c r="F153" s="217"/>
    </row>
    <row r="154" spans="3:6" ht="18.75">
      <c r="C154" s="73"/>
      <c r="D154" s="133"/>
      <c r="E154" s="72"/>
      <c r="F154" s="217"/>
    </row>
    <row r="155" spans="3:6" ht="18.75">
      <c r="C155" s="73"/>
      <c r="D155" s="133"/>
      <c r="E155" s="72"/>
      <c r="F155" s="217"/>
    </row>
    <row r="156" spans="3:6" ht="18.75">
      <c r="C156" s="73"/>
      <c r="D156" s="133"/>
      <c r="E156" s="72"/>
      <c r="F156" s="217"/>
    </row>
    <row r="157" spans="3:6" ht="18.75">
      <c r="C157" s="73"/>
      <c r="D157" s="133"/>
      <c r="E157" s="72"/>
      <c r="F157" s="217"/>
    </row>
    <row r="158" spans="3:6" ht="18.75">
      <c r="C158" s="73"/>
      <c r="D158" s="133"/>
      <c r="E158" s="72"/>
      <c r="F158" s="217"/>
    </row>
    <row r="159" spans="3:6" ht="18.75">
      <c r="C159" s="73"/>
      <c r="D159" s="133"/>
      <c r="E159" s="72"/>
      <c r="F159" s="217"/>
    </row>
    <row r="160" spans="3:6" ht="18.75">
      <c r="C160" s="73"/>
      <c r="D160" s="133"/>
      <c r="E160" s="72"/>
      <c r="F160" s="217"/>
    </row>
    <row r="161" spans="3:6" ht="18.75">
      <c r="C161" s="73"/>
      <c r="D161" s="133"/>
      <c r="E161" s="72"/>
      <c r="F161" s="217"/>
    </row>
    <row r="162" spans="3:6" ht="18.75">
      <c r="C162" s="73"/>
      <c r="D162" s="133"/>
      <c r="E162" s="72"/>
      <c r="F162" s="217"/>
    </row>
    <row r="163" spans="3:6" ht="18.75">
      <c r="C163" s="73"/>
      <c r="D163" s="133"/>
      <c r="E163" s="72"/>
      <c r="F163" s="217"/>
    </row>
    <row r="164" spans="3:6" ht="18.75">
      <c r="C164" s="73"/>
      <c r="D164" s="133"/>
      <c r="E164" s="72"/>
      <c r="F164" s="217"/>
    </row>
    <row r="165" spans="3:6" ht="18.75">
      <c r="C165" s="73"/>
      <c r="D165" s="133"/>
      <c r="E165" s="72"/>
      <c r="F165" s="217"/>
    </row>
    <row r="166" spans="3:6" ht="18.75">
      <c r="C166" s="73"/>
      <c r="D166" s="133"/>
      <c r="E166" s="72"/>
      <c r="F166" s="217"/>
    </row>
    <row r="167" spans="3:6" ht="18.75">
      <c r="C167" s="73"/>
      <c r="D167" s="133"/>
      <c r="E167" s="72"/>
      <c r="F167" s="217"/>
    </row>
    <row r="168" spans="3:6" ht="18.75">
      <c r="C168" s="73"/>
      <c r="D168" s="133"/>
      <c r="E168" s="72"/>
      <c r="F168" s="217"/>
    </row>
    <row r="169" spans="3:6" ht="18.75">
      <c r="C169" s="73"/>
      <c r="D169" s="133"/>
      <c r="E169" s="72"/>
      <c r="F169" s="217"/>
    </row>
    <row r="170" spans="3:6" ht="18.75">
      <c r="C170" s="73"/>
      <c r="D170" s="133"/>
      <c r="E170" s="72"/>
      <c r="F170" s="217"/>
    </row>
    <row r="171" spans="3:6" ht="18.75">
      <c r="C171" s="73"/>
      <c r="D171" s="133"/>
      <c r="E171" s="72"/>
      <c r="F171" s="217"/>
    </row>
    <row r="172" spans="3:6" ht="18.75">
      <c r="C172" s="73"/>
      <c r="D172" s="133"/>
      <c r="E172" s="72"/>
      <c r="F172" s="217"/>
    </row>
    <row r="173" spans="3:6" ht="18.75">
      <c r="C173" s="73"/>
      <c r="D173" s="133"/>
      <c r="E173" s="72"/>
      <c r="F173" s="217"/>
    </row>
    <row r="174" spans="3:6" ht="18.75">
      <c r="C174" s="73"/>
      <c r="D174" s="133"/>
      <c r="E174" s="72"/>
      <c r="F174" s="217"/>
    </row>
    <row r="175" spans="3:6" ht="18.75">
      <c r="C175" s="73"/>
      <c r="D175" s="133"/>
      <c r="E175" s="72"/>
      <c r="F175" s="217"/>
    </row>
    <row r="176" spans="3:6" ht="18.75">
      <c r="C176" s="73"/>
      <c r="D176" s="133"/>
      <c r="E176" s="72"/>
      <c r="F176" s="217"/>
    </row>
    <row r="177" spans="3:6" ht="18.75">
      <c r="C177" s="73"/>
      <c r="D177" s="133"/>
      <c r="E177" s="72"/>
      <c r="F177" s="217"/>
    </row>
    <row r="178" spans="3:6" ht="18.75">
      <c r="C178" s="73"/>
      <c r="D178" s="133"/>
      <c r="E178" s="72"/>
      <c r="F178" s="217"/>
    </row>
    <row r="179" spans="3:6" ht="18.75">
      <c r="C179" s="73"/>
      <c r="D179" s="133"/>
      <c r="E179" s="72"/>
      <c r="F179" s="217"/>
    </row>
    <row r="180" spans="3:6" ht="18.75">
      <c r="C180" s="73"/>
      <c r="D180" s="133"/>
      <c r="E180" s="72"/>
      <c r="F180" s="217"/>
    </row>
    <row r="181" spans="3:6" ht="18.75">
      <c r="C181" s="73"/>
      <c r="D181" s="133"/>
      <c r="E181" s="72"/>
      <c r="F181" s="217"/>
    </row>
    <row r="182" spans="3:6" ht="18.75">
      <c r="C182" s="73"/>
      <c r="D182" s="133"/>
      <c r="E182" s="72"/>
      <c r="F182" s="217"/>
    </row>
    <row r="183" spans="3:6" ht="18.75">
      <c r="C183" s="73"/>
      <c r="D183" s="133"/>
      <c r="E183" s="72"/>
      <c r="F183" s="217"/>
    </row>
    <row r="184" spans="3:6" ht="18.75">
      <c r="C184" s="73"/>
      <c r="D184" s="133"/>
      <c r="E184" s="72"/>
      <c r="F184" s="217"/>
    </row>
    <row r="185" spans="3:6" ht="18.75">
      <c r="C185" s="73"/>
      <c r="D185" s="133"/>
      <c r="E185" s="72"/>
      <c r="F185" s="217"/>
    </row>
    <row r="186" spans="3:6" ht="18.75">
      <c r="C186" s="73"/>
      <c r="D186" s="133"/>
      <c r="E186" s="72"/>
      <c r="F186" s="217"/>
    </row>
    <row r="187" spans="3:6" ht="18.75">
      <c r="C187" s="73"/>
      <c r="D187" s="133"/>
      <c r="E187" s="72"/>
      <c r="F187" s="217"/>
    </row>
    <row r="188" spans="3:6" ht="18.75">
      <c r="C188" s="73"/>
      <c r="D188" s="133"/>
      <c r="E188" s="72"/>
      <c r="F188" s="217"/>
    </row>
    <row r="189" spans="3:6" ht="18.75">
      <c r="C189" s="73"/>
      <c r="D189" s="133"/>
      <c r="E189" s="72"/>
      <c r="F189" s="217"/>
    </row>
    <row r="190" spans="3:6" ht="18.75">
      <c r="C190" s="73"/>
      <c r="D190" s="133"/>
      <c r="E190" s="72"/>
      <c r="F190" s="217"/>
    </row>
    <row r="191" spans="3:6" ht="18.75">
      <c r="C191" s="73"/>
      <c r="D191" s="133"/>
      <c r="E191" s="72"/>
      <c r="F191" s="217"/>
    </row>
    <row r="192" spans="3:6" ht="18.75">
      <c r="C192" s="73"/>
      <c r="D192" s="133"/>
      <c r="E192" s="72"/>
      <c r="F192" s="217"/>
    </row>
    <row r="193" spans="3:6" ht="18.75">
      <c r="C193" s="73"/>
      <c r="D193" s="133"/>
      <c r="E193" s="72"/>
      <c r="F193" s="217"/>
    </row>
    <row r="194" spans="3:6" ht="18.75">
      <c r="C194" s="73"/>
      <c r="D194" s="133"/>
      <c r="E194" s="72"/>
      <c r="F194" s="217"/>
    </row>
    <row r="195" spans="3:6" ht="18.75">
      <c r="C195" s="73"/>
      <c r="D195" s="133"/>
      <c r="E195" s="72"/>
      <c r="F195" s="217"/>
    </row>
    <row r="196" spans="3:6" ht="18.75">
      <c r="C196" s="73"/>
      <c r="D196" s="133"/>
      <c r="E196" s="72"/>
      <c r="F196" s="217"/>
    </row>
    <row r="197" spans="3:6" ht="18.75">
      <c r="C197" s="73"/>
      <c r="D197" s="133"/>
      <c r="E197" s="72"/>
      <c r="F197" s="217"/>
    </row>
    <row r="198" spans="3:6" ht="18.75">
      <c r="C198" s="73"/>
      <c r="D198" s="133"/>
      <c r="E198" s="72"/>
      <c r="F198" s="217"/>
    </row>
    <row r="199" spans="3:6" ht="18.75">
      <c r="C199" s="73"/>
      <c r="D199" s="133"/>
      <c r="E199" s="72"/>
      <c r="F199" s="217"/>
    </row>
    <row r="200" spans="3:6" ht="18.75">
      <c r="C200" s="73"/>
      <c r="D200" s="133"/>
      <c r="E200" s="72"/>
      <c r="F200" s="217"/>
    </row>
    <row r="201" spans="3:6" ht="18.75">
      <c r="C201" s="73"/>
      <c r="D201" s="133"/>
      <c r="E201" s="72"/>
      <c r="F201" s="217"/>
    </row>
    <row r="202" spans="3:6" ht="18.75">
      <c r="C202" s="73"/>
      <c r="D202" s="133"/>
      <c r="E202" s="72"/>
      <c r="F202" s="217"/>
    </row>
    <row r="203" spans="3:6" ht="18.75">
      <c r="C203" s="73"/>
      <c r="D203" s="133"/>
      <c r="E203" s="72"/>
      <c r="F203" s="217"/>
    </row>
    <row r="204" spans="3:6" ht="18.75">
      <c r="C204" s="73"/>
      <c r="D204" s="133"/>
      <c r="E204" s="72"/>
      <c r="F204" s="217"/>
    </row>
    <row r="205" spans="3:6" ht="18.75">
      <c r="C205" s="73"/>
      <c r="D205" s="133"/>
      <c r="E205" s="72"/>
      <c r="F205" s="217"/>
    </row>
    <row r="206" spans="3:6" ht="18.75">
      <c r="C206" s="73"/>
      <c r="D206" s="133"/>
      <c r="E206" s="72"/>
      <c r="F206" s="217"/>
    </row>
    <row r="207" spans="3:6" ht="18.75">
      <c r="C207" s="73"/>
      <c r="D207" s="133"/>
      <c r="E207" s="72"/>
      <c r="F207" s="217"/>
    </row>
    <row r="208" spans="3:6" ht="18.75">
      <c r="C208" s="73"/>
      <c r="D208" s="133"/>
      <c r="E208" s="72"/>
      <c r="F208" s="217"/>
    </row>
    <row r="209" spans="3:6" ht="18.75">
      <c r="C209" s="73"/>
      <c r="D209" s="133"/>
      <c r="E209" s="72"/>
      <c r="F209" s="217"/>
    </row>
    <row r="210" spans="3:6" ht="18.75">
      <c r="C210" s="73"/>
      <c r="D210" s="133"/>
      <c r="E210" s="72"/>
      <c r="F210" s="217"/>
    </row>
    <row r="211" spans="3:6" ht="18.75">
      <c r="C211" s="73"/>
      <c r="D211" s="133"/>
      <c r="E211" s="72"/>
      <c r="F211" s="217"/>
    </row>
    <row r="212" spans="3:6" ht="18.75">
      <c r="C212" s="73"/>
      <c r="D212" s="133"/>
      <c r="E212" s="72"/>
      <c r="F212" s="217"/>
    </row>
    <row r="213" spans="3:6" ht="18.75">
      <c r="C213" s="73"/>
      <c r="D213" s="133"/>
      <c r="E213" s="72"/>
      <c r="F213" s="217"/>
    </row>
    <row r="214" spans="3:6" ht="18.75">
      <c r="C214" s="73"/>
      <c r="D214" s="133"/>
      <c r="E214" s="72"/>
      <c r="F214" s="217"/>
    </row>
    <row r="215" spans="3:6" ht="18.75">
      <c r="C215" s="73"/>
      <c r="D215" s="133"/>
      <c r="E215" s="72"/>
      <c r="F215" s="217"/>
    </row>
    <row r="216" spans="3:6" ht="18.75">
      <c r="C216" s="73"/>
      <c r="D216" s="133"/>
      <c r="E216" s="72"/>
      <c r="F216" s="217"/>
    </row>
    <row r="217" spans="3:6" ht="18.75">
      <c r="C217" s="73"/>
      <c r="D217" s="133"/>
      <c r="E217" s="72"/>
      <c r="F217" s="217"/>
    </row>
    <row r="218" spans="3:6" ht="18.75">
      <c r="C218" s="73"/>
      <c r="D218" s="133"/>
      <c r="E218" s="72"/>
      <c r="F218" s="217"/>
    </row>
    <row r="219" spans="3:6" ht="18.75">
      <c r="C219" s="73"/>
      <c r="D219" s="133"/>
      <c r="E219" s="72"/>
      <c r="F219" s="217"/>
    </row>
    <row r="220" spans="3:6" ht="18.75">
      <c r="C220" s="73"/>
      <c r="D220" s="133"/>
      <c r="E220" s="72"/>
      <c r="F220" s="217"/>
    </row>
    <row r="221" spans="3:6" ht="18.75">
      <c r="C221" s="73"/>
      <c r="D221" s="133"/>
      <c r="E221" s="72"/>
      <c r="F221" s="217"/>
    </row>
    <row r="222" spans="3:6" ht="18.75">
      <c r="C222" s="73"/>
      <c r="D222" s="133"/>
      <c r="E222" s="72"/>
      <c r="F222" s="217"/>
    </row>
    <row r="223" spans="3:6" ht="18.75">
      <c r="C223" s="73"/>
      <c r="D223" s="133"/>
      <c r="E223" s="72"/>
      <c r="F223" s="217"/>
    </row>
    <row r="224" spans="3:6" ht="18.75">
      <c r="C224" s="73"/>
      <c r="D224" s="133"/>
      <c r="E224" s="72"/>
      <c r="F224" s="217"/>
    </row>
    <row r="225" spans="3:6" ht="18.75">
      <c r="C225" s="73"/>
      <c r="D225" s="133"/>
      <c r="E225" s="72"/>
      <c r="F225" s="217"/>
    </row>
    <row r="226" spans="3:6" ht="18.75">
      <c r="C226" s="73"/>
      <c r="D226" s="133"/>
      <c r="E226" s="72"/>
      <c r="F226" s="217"/>
    </row>
    <row r="227" spans="3:6" ht="18.75">
      <c r="C227" s="73"/>
      <c r="D227" s="133"/>
      <c r="E227" s="72"/>
      <c r="F227" s="217"/>
    </row>
    <row r="228" spans="3:6" ht="18.75">
      <c r="C228" s="73"/>
      <c r="D228" s="133"/>
      <c r="E228" s="72"/>
      <c r="F228" s="217"/>
    </row>
    <row r="229" spans="3:6" ht="18.75">
      <c r="C229" s="73"/>
      <c r="D229" s="133"/>
      <c r="E229" s="72"/>
      <c r="F229" s="217"/>
    </row>
    <row r="230" spans="3:6" ht="18.75">
      <c r="C230" s="73"/>
      <c r="D230" s="133"/>
      <c r="E230" s="72"/>
      <c r="F230" s="217"/>
    </row>
    <row r="231" spans="3:6" ht="18.75">
      <c r="C231" s="73"/>
      <c r="D231" s="133"/>
      <c r="E231" s="72"/>
      <c r="F231" s="217"/>
    </row>
    <row r="232" spans="3:6" ht="18.75">
      <c r="C232" s="73"/>
      <c r="D232" s="133"/>
      <c r="E232" s="72"/>
      <c r="F232" s="217"/>
    </row>
    <row r="233" spans="3:6" ht="18.75">
      <c r="C233" s="73"/>
      <c r="D233" s="133"/>
      <c r="E233" s="72"/>
      <c r="F233" s="217"/>
    </row>
    <row r="234" spans="3:6" ht="18.75">
      <c r="C234" s="73"/>
      <c r="D234" s="133"/>
      <c r="E234" s="72"/>
      <c r="F234" s="217"/>
    </row>
    <row r="235" spans="3:6" ht="18.75">
      <c r="C235" s="73"/>
      <c r="D235" s="133"/>
      <c r="E235" s="72"/>
      <c r="F235" s="217"/>
    </row>
    <row r="236" spans="3:6" ht="18.75">
      <c r="C236" s="73"/>
      <c r="D236" s="133"/>
      <c r="E236" s="72"/>
      <c r="F236" s="217"/>
    </row>
    <row r="237" spans="3:6" ht="18.75">
      <c r="C237" s="73"/>
      <c r="D237" s="133"/>
      <c r="E237" s="72"/>
      <c r="F237" s="217"/>
    </row>
    <row r="238" spans="3:6" ht="18.75">
      <c r="C238" s="73"/>
      <c r="D238" s="133"/>
      <c r="E238" s="72"/>
      <c r="F238" s="217"/>
    </row>
    <row r="239" spans="3:6" ht="18.75">
      <c r="C239" s="73"/>
      <c r="D239" s="133"/>
      <c r="E239" s="72"/>
      <c r="F239" s="217"/>
    </row>
    <row r="240" spans="3:6" ht="18.75">
      <c r="C240" s="73"/>
      <c r="D240" s="133"/>
      <c r="E240" s="72"/>
      <c r="F240" s="217"/>
    </row>
    <row r="241" spans="3:6" ht="18.75">
      <c r="C241" s="73"/>
      <c r="D241" s="133"/>
      <c r="E241" s="72"/>
      <c r="F241" s="217"/>
    </row>
    <row r="242" spans="3:6" ht="18.75">
      <c r="C242" s="73"/>
      <c r="D242" s="133"/>
      <c r="E242" s="72"/>
      <c r="F242" s="217"/>
    </row>
    <row r="243" spans="3:6" ht="18.75">
      <c r="C243" s="73"/>
      <c r="D243" s="133"/>
      <c r="E243" s="72"/>
      <c r="F243" s="217"/>
    </row>
    <row r="244" spans="3:6" ht="18.75">
      <c r="C244" s="73"/>
      <c r="D244" s="133"/>
      <c r="E244" s="72"/>
      <c r="F244" s="217"/>
    </row>
    <row r="245" spans="3:6" ht="18.75">
      <c r="C245" s="73"/>
      <c r="D245" s="133"/>
      <c r="E245" s="72"/>
      <c r="F245" s="217"/>
    </row>
    <row r="246" spans="3:6" ht="18.75">
      <c r="C246" s="73"/>
      <c r="D246" s="133"/>
      <c r="E246" s="72"/>
      <c r="F246" s="217"/>
    </row>
    <row r="247" spans="3:6" ht="18.75">
      <c r="C247" s="73"/>
      <c r="D247" s="133"/>
      <c r="E247" s="72"/>
      <c r="F247" s="217"/>
    </row>
    <row r="248" spans="3:6" ht="18.75">
      <c r="C248" s="73"/>
      <c r="D248" s="133"/>
      <c r="E248" s="72"/>
      <c r="F248" s="217"/>
    </row>
    <row r="249" spans="3:6" ht="18.75">
      <c r="C249" s="73"/>
      <c r="D249" s="133"/>
      <c r="E249" s="72"/>
      <c r="F249" s="217"/>
    </row>
    <row r="250" spans="3:6" ht="18.75">
      <c r="C250" s="73"/>
      <c r="D250" s="133"/>
      <c r="E250" s="72"/>
      <c r="F250" s="217"/>
    </row>
    <row r="251" spans="3:6" ht="18.75">
      <c r="C251" s="73"/>
      <c r="D251" s="133"/>
      <c r="E251" s="72"/>
      <c r="F251" s="217"/>
    </row>
    <row r="252" spans="3:6" ht="18.75">
      <c r="C252" s="73"/>
      <c r="D252" s="133"/>
      <c r="E252" s="72"/>
      <c r="F252" s="217"/>
    </row>
    <row r="253" spans="3:6" ht="18.75">
      <c r="C253" s="73"/>
      <c r="D253" s="133"/>
      <c r="E253" s="72"/>
      <c r="F253" s="217"/>
    </row>
    <row r="254" spans="3:6" ht="18.75">
      <c r="C254" s="73"/>
      <c r="D254" s="133"/>
      <c r="E254" s="72"/>
      <c r="F254" s="217"/>
    </row>
    <row r="255" spans="3:6" ht="18.75">
      <c r="C255" s="73"/>
      <c r="D255" s="133"/>
      <c r="E255" s="72"/>
      <c r="F255" s="217"/>
    </row>
    <row r="256" spans="3:6" ht="18.75">
      <c r="C256" s="73"/>
      <c r="D256" s="133"/>
      <c r="E256" s="72"/>
      <c r="F256" s="217"/>
    </row>
    <row r="257" spans="3:6" ht="18.75">
      <c r="C257" s="73"/>
      <c r="D257" s="133"/>
      <c r="E257" s="72"/>
      <c r="F257" s="217"/>
    </row>
    <row r="258" spans="3:6" ht="18.75">
      <c r="C258" s="73"/>
      <c r="D258" s="133"/>
      <c r="E258" s="72"/>
      <c r="F258" s="217"/>
    </row>
    <row r="259" spans="3:6" ht="18.75">
      <c r="C259" s="73"/>
      <c r="D259" s="133"/>
      <c r="E259" s="72"/>
      <c r="F259" s="217"/>
    </row>
    <row r="260" spans="3:6" ht="18.75">
      <c r="C260" s="73"/>
      <c r="D260" s="133"/>
      <c r="E260" s="72"/>
      <c r="F260" s="217"/>
    </row>
    <row r="261" spans="3:6" ht="18.75">
      <c r="C261" s="73"/>
      <c r="D261" s="133"/>
      <c r="E261" s="72"/>
      <c r="F261" s="217"/>
    </row>
    <row r="262" spans="3:6" ht="18.75">
      <c r="C262" s="73"/>
      <c r="D262" s="133"/>
      <c r="E262" s="72"/>
      <c r="F262" s="217"/>
    </row>
    <row r="263" spans="3:6" ht="18.75">
      <c r="C263" s="73"/>
      <c r="D263" s="133"/>
      <c r="E263" s="72"/>
      <c r="F263" s="217"/>
    </row>
    <row r="264" spans="3:6" ht="18.75">
      <c r="C264" s="73"/>
      <c r="D264" s="133"/>
      <c r="E264" s="72"/>
      <c r="F264" s="217"/>
    </row>
    <row r="265" spans="3:6" ht="18.75">
      <c r="C265" s="73"/>
      <c r="D265" s="133"/>
      <c r="E265" s="72"/>
      <c r="F265" s="217"/>
    </row>
    <row r="266" spans="3:6" ht="18.75">
      <c r="C266" s="73"/>
      <c r="D266" s="133"/>
      <c r="E266" s="72"/>
      <c r="F266" s="217"/>
    </row>
    <row r="267" spans="3:6" ht="18.75">
      <c r="C267" s="73"/>
      <c r="D267" s="133"/>
      <c r="E267" s="72"/>
      <c r="F267" s="217"/>
    </row>
    <row r="268" spans="3:6" ht="18.75">
      <c r="C268" s="73"/>
      <c r="D268" s="133"/>
      <c r="E268" s="72"/>
      <c r="F268" s="217"/>
    </row>
    <row r="269" spans="3:6" ht="18.75">
      <c r="C269" s="73"/>
      <c r="D269" s="133"/>
      <c r="E269" s="72"/>
      <c r="F269" s="217"/>
    </row>
    <row r="270" spans="3:6" ht="18.75">
      <c r="C270" s="73"/>
      <c r="D270" s="133"/>
      <c r="E270" s="72"/>
      <c r="F270" s="217"/>
    </row>
    <row r="271" spans="3:6" ht="18.75">
      <c r="C271" s="73"/>
      <c r="D271" s="133"/>
      <c r="E271" s="72"/>
      <c r="F271" s="217"/>
    </row>
    <row r="272" spans="3:6" ht="18.75">
      <c r="C272" s="73"/>
      <c r="D272" s="133"/>
      <c r="E272" s="72"/>
      <c r="F272" s="217"/>
    </row>
    <row r="273" spans="3:6" ht="18.75">
      <c r="C273" s="73"/>
      <c r="D273" s="133"/>
      <c r="E273" s="72"/>
      <c r="F273" s="217"/>
    </row>
    <row r="274" spans="3:6" ht="18.75">
      <c r="C274" s="73"/>
      <c r="D274" s="133"/>
      <c r="E274" s="72"/>
      <c r="F274" s="217"/>
    </row>
    <row r="275" spans="3:6" ht="18.75">
      <c r="C275" s="73"/>
      <c r="D275" s="133"/>
      <c r="E275" s="72"/>
      <c r="F275" s="217"/>
    </row>
    <row r="276" spans="3:6" ht="18.75">
      <c r="C276" s="73"/>
      <c r="D276" s="133"/>
      <c r="E276" s="72"/>
      <c r="F276" s="217"/>
    </row>
    <row r="277" spans="3:6" ht="18.75">
      <c r="C277" s="73"/>
      <c r="D277" s="133"/>
      <c r="E277" s="72"/>
      <c r="F277" s="217"/>
    </row>
    <row r="278" spans="3:6" ht="18.75">
      <c r="C278" s="73"/>
      <c r="D278" s="133"/>
      <c r="E278" s="72"/>
      <c r="F278" s="217"/>
    </row>
    <row r="279" spans="3:6" ht="18.75">
      <c r="C279" s="73"/>
      <c r="D279" s="133"/>
      <c r="E279" s="72"/>
      <c r="F279" s="217"/>
    </row>
    <row r="280" spans="3:6" ht="18.75">
      <c r="C280" s="73"/>
      <c r="D280" s="133"/>
      <c r="E280" s="72"/>
      <c r="F280" s="217"/>
    </row>
    <row r="281" spans="3:6" ht="18.75">
      <c r="C281" s="73"/>
      <c r="D281" s="133"/>
      <c r="E281" s="72"/>
      <c r="F281" s="217"/>
    </row>
    <row r="282" spans="3:6" ht="18.75">
      <c r="C282" s="73"/>
      <c r="D282" s="133"/>
      <c r="E282" s="72"/>
      <c r="F282" s="217"/>
    </row>
    <row r="283" spans="3:6" ht="18.75">
      <c r="C283" s="73"/>
      <c r="D283" s="133"/>
      <c r="E283" s="72"/>
      <c r="F283" s="217"/>
    </row>
    <row r="284" spans="3:6" ht="18.75">
      <c r="C284" s="73"/>
      <c r="D284" s="133"/>
      <c r="E284" s="72"/>
      <c r="F284" s="217"/>
    </row>
    <row r="285" spans="3:6" ht="18.75">
      <c r="C285" s="73"/>
      <c r="D285" s="133"/>
      <c r="E285" s="72"/>
      <c r="F285" s="217"/>
    </row>
    <row r="286" spans="3:6" ht="18.75">
      <c r="C286" s="73"/>
      <c r="D286" s="133"/>
      <c r="E286" s="72"/>
      <c r="F286" s="217"/>
    </row>
    <row r="287" spans="3:6" ht="18.75">
      <c r="C287" s="73"/>
      <c r="D287" s="133"/>
      <c r="E287" s="72"/>
      <c r="F287" s="217"/>
    </row>
    <row r="288" spans="3:6" ht="18.75">
      <c r="C288" s="73"/>
      <c r="D288" s="133"/>
      <c r="E288" s="72"/>
      <c r="F288" s="217"/>
    </row>
    <row r="289" spans="3:6" ht="18.75">
      <c r="C289" s="73"/>
      <c r="D289" s="133"/>
      <c r="E289" s="72"/>
      <c r="F289" s="217"/>
    </row>
    <row r="290" spans="3:6" ht="18.75">
      <c r="C290" s="73"/>
      <c r="D290" s="133"/>
      <c r="E290" s="72"/>
      <c r="F290" s="217"/>
    </row>
    <row r="291" spans="3:6" ht="18.75">
      <c r="C291" s="73"/>
      <c r="D291" s="133"/>
      <c r="E291" s="72"/>
      <c r="F291" s="217"/>
    </row>
    <row r="292" spans="3:6" ht="18.75">
      <c r="C292" s="73"/>
      <c r="D292" s="133"/>
      <c r="E292" s="72"/>
      <c r="F292" s="217"/>
    </row>
    <row r="293" spans="3:6" ht="18.75">
      <c r="C293" s="73"/>
      <c r="D293" s="133"/>
      <c r="E293" s="72"/>
      <c r="F293" s="217"/>
    </row>
    <row r="294" spans="3:6" ht="18.75">
      <c r="C294" s="73"/>
      <c r="D294" s="133"/>
      <c r="E294" s="72"/>
      <c r="F294" s="217"/>
    </row>
    <row r="295" spans="3:6" ht="18.75">
      <c r="C295" s="73"/>
      <c r="D295" s="133"/>
      <c r="E295" s="72"/>
      <c r="F295" s="217"/>
    </row>
    <row r="296" spans="3:6" ht="18.75">
      <c r="C296" s="73"/>
      <c r="D296" s="133"/>
      <c r="E296" s="72"/>
      <c r="F296" s="217"/>
    </row>
    <row r="297" spans="3:6" ht="18.75">
      <c r="C297" s="73"/>
      <c r="D297" s="133"/>
      <c r="E297" s="72"/>
      <c r="F297" s="217"/>
    </row>
    <row r="298" spans="3:6" ht="18.75">
      <c r="C298" s="73"/>
      <c r="D298" s="133"/>
      <c r="E298" s="72"/>
      <c r="F298" s="217"/>
    </row>
    <row r="299" spans="3:6" ht="18.75">
      <c r="C299" s="73"/>
      <c r="D299" s="133"/>
      <c r="E299" s="72"/>
      <c r="F299" s="217"/>
    </row>
    <row r="300" spans="3:6" ht="18.75">
      <c r="C300" s="73"/>
      <c r="D300" s="133"/>
      <c r="E300" s="72"/>
      <c r="F300" s="217"/>
    </row>
    <row r="301" spans="3:6" ht="18.75">
      <c r="C301" s="73"/>
      <c r="D301" s="133"/>
      <c r="E301" s="72"/>
      <c r="F301" s="217"/>
    </row>
    <row r="302" spans="3:6" ht="18.75">
      <c r="C302" s="73"/>
      <c r="D302" s="133"/>
      <c r="E302" s="72"/>
      <c r="F302" s="217"/>
    </row>
    <row r="303" spans="3:6" ht="18.75">
      <c r="C303" s="73"/>
      <c r="D303" s="133"/>
      <c r="E303" s="72"/>
      <c r="F303" s="217"/>
    </row>
    <row r="304" spans="3:6" ht="18.75">
      <c r="C304" s="73"/>
      <c r="D304" s="133"/>
      <c r="E304" s="72"/>
      <c r="F304" s="217"/>
    </row>
    <row r="305" spans="3:6" ht="18.75">
      <c r="C305" s="73"/>
      <c r="D305" s="133"/>
      <c r="E305" s="72"/>
      <c r="F305" s="217"/>
    </row>
    <row r="306" spans="3:6" ht="18.75">
      <c r="C306" s="73"/>
      <c r="D306" s="133"/>
      <c r="E306" s="72"/>
      <c r="F306" s="217"/>
    </row>
    <row r="307" spans="3:6" ht="18.75">
      <c r="C307" s="73"/>
      <c r="D307" s="133"/>
      <c r="E307" s="72"/>
      <c r="F307" s="217"/>
    </row>
    <row r="308" spans="3:6" ht="18.75">
      <c r="C308" s="73"/>
      <c r="D308" s="133"/>
      <c r="E308" s="72"/>
      <c r="F308" s="217"/>
    </row>
    <row r="309" spans="3:6" ht="18.75">
      <c r="C309" s="73"/>
      <c r="D309" s="133"/>
      <c r="E309" s="72"/>
      <c r="F309" s="217"/>
    </row>
    <row r="310" spans="3:6" ht="18.75">
      <c r="C310" s="73"/>
      <c r="D310" s="133"/>
      <c r="E310" s="72"/>
      <c r="F310" s="217"/>
    </row>
    <row r="311" spans="3:6" ht="18.75">
      <c r="C311" s="73"/>
      <c r="D311" s="133"/>
      <c r="E311" s="72"/>
      <c r="F311" s="217"/>
    </row>
    <row r="312" spans="3:6" ht="18.75">
      <c r="C312" s="73"/>
      <c r="D312" s="133"/>
      <c r="E312" s="72"/>
      <c r="F312" s="217"/>
    </row>
    <row r="313" spans="3:6" ht="18.75">
      <c r="C313" s="73"/>
      <c r="D313" s="133"/>
      <c r="E313" s="72"/>
      <c r="F313" s="217"/>
    </row>
    <row r="314" spans="3:6" ht="18.75">
      <c r="C314" s="73"/>
      <c r="D314" s="133"/>
      <c r="E314" s="72"/>
      <c r="F314" s="217"/>
    </row>
    <row r="315" spans="3:6" ht="18.75">
      <c r="C315" s="73"/>
      <c r="D315" s="133"/>
      <c r="E315" s="72"/>
      <c r="F315" s="217"/>
    </row>
    <row r="316" spans="3:6" ht="18.75">
      <c r="C316" s="73"/>
      <c r="D316" s="133"/>
      <c r="E316" s="72"/>
      <c r="F316" s="217"/>
    </row>
    <row r="317" spans="3:6" ht="18.75">
      <c r="C317" s="73"/>
      <c r="D317" s="133"/>
      <c r="E317" s="72"/>
      <c r="F317" s="217"/>
    </row>
    <row r="318" spans="3:6" ht="18.75">
      <c r="C318" s="73"/>
      <c r="D318" s="133"/>
      <c r="E318" s="72"/>
      <c r="F318" s="217"/>
    </row>
    <row r="319" spans="3:6" ht="18.75">
      <c r="C319" s="73"/>
      <c r="D319" s="133"/>
      <c r="E319" s="72"/>
      <c r="F319" s="217"/>
    </row>
    <row r="320" spans="3:6" ht="18.75">
      <c r="C320" s="73"/>
      <c r="D320" s="133"/>
      <c r="E320" s="72"/>
      <c r="F320" s="217"/>
    </row>
    <row r="321" spans="3:6" ht="18.75">
      <c r="C321" s="73"/>
      <c r="D321" s="133"/>
      <c r="E321" s="72"/>
      <c r="F321" s="217"/>
    </row>
    <row r="322" spans="3:6" ht="18.75">
      <c r="C322" s="73"/>
      <c r="D322" s="133"/>
      <c r="E322" s="72"/>
      <c r="F322" s="217"/>
    </row>
    <row r="323" spans="3:6" ht="18.75">
      <c r="C323" s="73"/>
      <c r="D323" s="133"/>
      <c r="E323" s="72"/>
      <c r="F323" s="217"/>
    </row>
    <row r="324" spans="3:6" ht="18.75">
      <c r="C324" s="73"/>
      <c r="D324" s="133"/>
      <c r="E324" s="72"/>
      <c r="F324" s="217"/>
    </row>
    <row r="325" spans="3:6" ht="18.75">
      <c r="C325" s="73"/>
      <c r="D325" s="133"/>
      <c r="E325" s="72"/>
      <c r="F325" s="217"/>
    </row>
    <row r="326" spans="3:6" ht="18.75">
      <c r="C326" s="73"/>
      <c r="D326" s="133"/>
      <c r="E326" s="72"/>
      <c r="F326" s="217"/>
    </row>
    <row r="327" spans="3:6" ht="18.75">
      <c r="C327" s="73"/>
      <c r="D327" s="133"/>
      <c r="E327" s="72"/>
      <c r="F327" s="217"/>
    </row>
    <row r="328" spans="3:6" ht="18.75">
      <c r="C328" s="73"/>
      <c r="D328" s="133"/>
      <c r="E328" s="72"/>
      <c r="F328" s="217"/>
    </row>
    <row r="329" spans="3:6" ht="18.75">
      <c r="C329" s="73"/>
      <c r="D329" s="133"/>
      <c r="E329" s="72"/>
      <c r="F329" s="217"/>
    </row>
    <row r="330" spans="3:6" ht="18.75">
      <c r="C330" s="73"/>
      <c r="D330" s="133"/>
      <c r="E330" s="72"/>
      <c r="F330" s="217"/>
    </row>
    <row r="331" spans="3:6" ht="18.75">
      <c r="C331" s="73"/>
      <c r="D331" s="133"/>
      <c r="E331" s="72"/>
      <c r="F331" s="217"/>
    </row>
    <row r="332" spans="3:6" ht="18.75">
      <c r="C332" s="73"/>
      <c r="D332" s="133"/>
      <c r="E332" s="72"/>
      <c r="F332" s="217"/>
    </row>
    <row r="333" spans="3:6" ht="18.75">
      <c r="C333" s="73"/>
      <c r="D333" s="133"/>
      <c r="E333" s="72"/>
      <c r="F333" s="217"/>
    </row>
    <row r="334" spans="3:6" ht="18.75">
      <c r="C334" s="73"/>
      <c r="D334" s="133"/>
      <c r="E334" s="72"/>
      <c r="F334" s="217"/>
    </row>
    <row r="335" spans="3:6" ht="18.75">
      <c r="C335" s="73"/>
      <c r="D335" s="133"/>
      <c r="E335" s="72"/>
      <c r="F335" s="217"/>
    </row>
    <row r="336" spans="3:6" ht="18.75">
      <c r="C336" s="73"/>
      <c r="D336" s="133"/>
      <c r="E336" s="72"/>
      <c r="F336" s="217"/>
    </row>
    <row r="337" spans="3:6" ht="18.75">
      <c r="C337" s="73"/>
      <c r="D337" s="133"/>
      <c r="E337" s="72"/>
      <c r="F337" s="217"/>
    </row>
    <row r="338" spans="3:6" ht="18.75">
      <c r="C338" s="73"/>
      <c r="D338" s="133"/>
      <c r="E338" s="72"/>
      <c r="F338" s="217"/>
    </row>
    <row r="339" spans="3:6" ht="18.75">
      <c r="C339" s="73"/>
      <c r="D339" s="133"/>
      <c r="E339" s="72"/>
      <c r="F339" s="217"/>
    </row>
    <row r="340" spans="3:6" ht="18.75">
      <c r="C340" s="73"/>
      <c r="D340" s="133"/>
      <c r="E340" s="72"/>
      <c r="F340" s="217"/>
    </row>
    <row r="341" spans="3:6" ht="18.75">
      <c r="C341" s="73"/>
      <c r="D341" s="133"/>
      <c r="E341" s="72"/>
      <c r="F341" s="217"/>
    </row>
    <row r="342" spans="3:6" ht="18.75">
      <c r="C342" s="73"/>
      <c r="D342" s="133"/>
      <c r="E342" s="72"/>
      <c r="F342" s="217"/>
    </row>
    <row r="343" spans="3:6" ht="18.75">
      <c r="C343" s="73"/>
      <c r="D343" s="133"/>
      <c r="E343" s="72"/>
      <c r="F343" s="217"/>
    </row>
    <row r="344" spans="3:6" ht="18.75">
      <c r="C344" s="73"/>
      <c r="D344" s="133"/>
      <c r="E344" s="72"/>
      <c r="F344" s="217"/>
    </row>
    <row r="345" spans="3:6" ht="18.75">
      <c r="C345" s="73"/>
      <c r="D345" s="133"/>
      <c r="E345" s="72"/>
      <c r="F345" s="217"/>
    </row>
    <row r="346" spans="3:6" ht="18.75">
      <c r="C346" s="73"/>
      <c r="D346" s="133"/>
      <c r="E346" s="72"/>
      <c r="F346" s="217"/>
    </row>
    <row r="347" spans="3:6" ht="18.75">
      <c r="C347" s="73"/>
      <c r="D347" s="133"/>
      <c r="E347" s="72"/>
      <c r="F347" s="217"/>
    </row>
    <row r="348" spans="3:6" ht="18.75">
      <c r="C348" s="73"/>
      <c r="D348" s="133"/>
      <c r="E348" s="72"/>
      <c r="F348" s="217"/>
    </row>
    <row r="349" spans="3:6" ht="18.75">
      <c r="C349" s="73"/>
      <c r="D349" s="133"/>
      <c r="E349" s="72"/>
      <c r="F349" s="217"/>
    </row>
    <row r="350" spans="3:6" ht="18.75">
      <c r="C350" s="73"/>
      <c r="D350" s="133"/>
      <c r="E350" s="72"/>
      <c r="F350" s="217"/>
    </row>
    <row r="351" spans="3:6" ht="18.75">
      <c r="C351" s="73"/>
      <c r="D351" s="133"/>
      <c r="E351" s="72"/>
      <c r="F351" s="217"/>
    </row>
    <row r="352" spans="3:6" ht="18.75">
      <c r="C352" s="73"/>
      <c r="D352" s="133"/>
      <c r="E352" s="72"/>
      <c r="F352" s="217"/>
    </row>
    <row r="353" spans="3:6" ht="18.75">
      <c r="C353" s="73"/>
      <c r="D353" s="133"/>
      <c r="E353" s="72"/>
      <c r="F353" s="217"/>
    </row>
    <row r="354" spans="3:6" ht="18.75">
      <c r="C354" s="73"/>
      <c r="D354" s="133"/>
      <c r="E354" s="72"/>
      <c r="F354" s="217"/>
    </row>
    <row r="355" spans="3:6" ht="18.75">
      <c r="C355" s="73"/>
      <c r="D355" s="133"/>
      <c r="E355" s="72"/>
      <c r="F355" s="217"/>
    </row>
    <row r="356" spans="3:6" ht="18.75">
      <c r="C356" s="73"/>
      <c r="D356" s="133"/>
      <c r="E356" s="72"/>
      <c r="F356" s="217"/>
    </row>
    <row r="357" spans="3:6" ht="18.75">
      <c r="C357" s="73"/>
      <c r="D357" s="133"/>
      <c r="E357" s="72"/>
      <c r="F357" s="217"/>
    </row>
    <row r="358" spans="3:6" ht="18.75">
      <c r="C358" s="73"/>
      <c r="D358" s="133"/>
      <c r="E358" s="72"/>
      <c r="F358" s="217"/>
    </row>
    <row r="359" spans="3:6" ht="18.75">
      <c r="C359" s="73"/>
      <c r="D359" s="133"/>
      <c r="E359" s="72"/>
      <c r="F359" s="217"/>
    </row>
    <row r="360" spans="3:6" ht="18.75">
      <c r="C360" s="73"/>
      <c r="D360" s="133"/>
      <c r="E360" s="72"/>
      <c r="F360" s="217"/>
    </row>
    <row r="361" spans="3:6" ht="18.75">
      <c r="C361" s="73"/>
      <c r="D361" s="133"/>
      <c r="E361" s="72"/>
      <c r="F361" s="217"/>
    </row>
    <row r="362" spans="3:6" ht="18.75">
      <c r="C362" s="73"/>
      <c r="D362" s="133"/>
      <c r="E362" s="72"/>
      <c r="F362" s="217"/>
    </row>
    <row r="363" spans="3:6" ht="18.75">
      <c r="C363" s="73"/>
      <c r="D363" s="133"/>
      <c r="E363" s="72"/>
      <c r="F363" s="217"/>
    </row>
    <row r="364" spans="3:6" ht="18.75">
      <c r="C364" s="73"/>
      <c r="D364" s="133"/>
      <c r="E364" s="72"/>
      <c r="F364" s="217"/>
    </row>
    <row r="365" spans="3:6" ht="18.75">
      <c r="C365" s="73"/>
      <c r="D365" s="133"/>
      <c r="E365" s="72"/>
      <c r="F365" s="217"/>
    </row>
    <row r="366" spans="3:6" ht="18.75">
      <c r="C366" s="73"/>
      <c r="D366" s="133"/>
      <c r="E366" s="72"/>
      <c r="F366" s="217"/>
    </row>
    <row r="367" spans="3:6" ht="18.75">
      <c r="C367" s="73"/>
      <c r="D367" s="133"/>
      <c r="E367" s="72"/>
      <c r="F367" s="217"/>
    </row>
    <row r="368" spans="3:6" ht="18.75">
      <c r="C368" s="73"/>
      <c r="D368" s="133"/>
      <c r="E368" s="72"/>
      <c r="F368" s="217"/>
    </row>
    <row r="369" spans="3:6" ht="18.75">
      <c r="C369" s="73"/>
      <c r="D369" s="133"/>
      <c r="E369" s="72"/>
      <c r="F369" s="217"/>
    </row>
    <row r="370" spans="3:6" ht="18.75">
      <c r="C370" s="73"/>
      <c r="D370" s="133"/>
      <c r="E370" s="72"/>
      <c r="F370" s="217"/>
    </row>
    <row r="371" spans="3:6" ht="18.75">
      <c r="C371" s="73"/>
      <c r="D371" s="133"/>
      <c r="E371" s="72"/>
      <c r="F371" s="217"/>
    </row>
    <row r="372" spans="3:6" ht="18.75">
      <c r="C372" s="73"/>
      <c r="D372" s="133"/>
      <c r="E372" s="72"/>
      <c r="F372" s="217"/>
    </row>
    <row r="373" spans="3:6" ht="18.75">
      <c r="C373" s="73"/>
      <c r="D373" s="133"/>
      <c r="E373" s="72"/>
      <c r="F373" s="217"/>
    </row>
    <row r="374" spans="3:6" ht="18.75">
      <c r="C374" s="73"/>
      <c r="D374" s="133"/>
      <c r="E374" s="72"/>
      <c r="F374" s="217"/>
    </row>
    <row r="375" spans="3:6" ht="18.75">
      <c r="C375" s="73"/>
      <c r="D375" s="133"/>
      <c r="E375" s="72"/>
      <c r="F375" s="217"/>
    </row>
    <row r="376" spans="3:6" ht="18.75">
      <c r="C376" s="73"/>
      <c r="D376" s="133"/>
      <c r="E376" s="72"/>
      <c r="F376" s="217"/>
    </row>
    <row r="377" spans="3:6" ht="18.75">
      <c r="C377" s="73"/>
      <c r="D377" s="133"/>
      <c r="E377" s="72"/>
      <c r="F377" s="217"/>
    </row>
    <row r="378" spans="3:6" ht="18.75">
      <c r="C378" s="73"/>
      <c r="D378" s="133"/>
      <c r="E378" s="72"/>
      <c r="F378" s="217"/>
    </row>
    <row r="379" spans="3:6" ht="18.75">
      <c r="C379" s="73"/>
      <c r="D379" s="133"/>
      <c r="E379" s="72"/>
      <c r="F379" s="217"/>
    </row>
    <row r="380" spans="3:6" ht="18.75">
      <c r="C380" s="73"/>
      <c r="D380" s="133"/>
      <c r="E380" s="72"/>
      <c r="F380" s="217"/>
    </row>
    <row r="381" spans="3:6" ht="18.75">
      <c r="C381" s="73"/>
      <c r="D381" s="133"/>
      <c r="E381" s="72"/>
      <c r="F381" s="217"/>
    </row>
    <row r="382" spans="3:6" ht="18.75">
      <c r="C382" s="73"/>
      <c r="D382" s="133"/>
      <c r="E382" s="72"/>
      <c r="F382" s="217"/>
    </row>
    <row r="383" spans="3:6" ht="18.75">
      <c r="C383" s="73"/>
      <c r="D383" s="133"/>
      <c r="E383" s="72"/>
      <c r="F383" s="217"/>
    </row>
    <row r="384" spans="3:6" ht="18.75">
      <c r="C384" s="73"/>
      <c r="D384" s="133"/>
      <c r="E384" s="72"/>
      <c r="F384" s="217"/>
    </row>
    <row r="385" spans="3:6" ht="18.75">
      <c r="C385" s="73"/>
      <c r="D385" s="133"/>
      <c r="E385" s="72"/>
      <c r="F385" s="217"/>
    </row>
    <row r="386" spans="3:6" ht="18.75">
      <c r="C386" s="73"/>
      <c r="D386" s="133"/>
      <c r="E386" s="72"/>
      <c r="F386" s="217"/>
    </row>
    <row r="387" spans="3:6" ht="18.75">
      <c r="C387" s="73"/>
      <c r="D387" s="133"/>
      <c r="E387" s="72"/>
      <c r="F387" s="217"/>
    </row>
    <row r="388" spans="3:6" ht="18.75">
      <c r="C388" s="73"/>
      <c r="D388" s="133"/>
      <c r="E388" s="72"/>
      <c r="F388" s="217"/>
    </row>
    <row r="389" spans="3:6" ht="18.75">
      <c r="C389" s="73"/>
      <c r="D389" s="133"/>
      <c r="E389" s="72"/>
      <c r="F389" s="217"/>
    </row>
    <row r="390" spans="3:6" ht="18.75">
      <c r="C390" s="73"/>
      <c r="D390" s="133"/>
      <c r="E390" s="72"/>
      <c r="F390" s="217"/>
    </row>
    <row r="391" spans="3:6" ht="18.75">
      <c r="C391" s="73"/>
      <c r="D391" s="133"/>
      <c r="E391" s="72"/>
      <c r="F391" s="217"/>
    </row>
    <row r="392" spans="3:6" ht="18.75">
      <c r="C392" s="73"/>
      <c r="D392" s="133"/>
      <c r="E392" s="72"/>
      <c r="F392" s="217"/>
    </row>
    <row r="393" spans="3:6" ht="18.75">
      <c r="C393" s="73"/>
      <c r="D393" s="133"/>
      <c r="E393" s="72"/>
      <c r="F393" s="217"/>
    </row>
    <row r="394" spans="3:6" ht="18.75">
      <c r="C394" s="73"/>
      <c r="D394" s="133"/>
      <c r="E394" s="72"/>
      <c r="F394" s="217"/>
    </row>
    <row r="395" spans="3:6" ht="18.75">
      <c r="C395" s="73"/>
      <c r="D395" s="133"/>
      <c r="E395" s="72"/>
      <c r="F395" s="217"/>
    </row>
    <row r="396" spans="3:6" ht="18.75">
      <c r="C396" s="73"/>
      <c r="D396" s="133"/>
      <c r="E396" s="72"/>
      <c r="F396" s="217"/>
    </row>
    <row r="397" spans="3:6" ht="18.75">
      <c r="C397" s="73"/>
      <c r="D397" s="133"/>
      <c r="E397" s="72"/>
      <c r="F397" s="217"/>
    </row>
    <row r="398" spans="3:6" ht="18.75">
      <c r="C398" s="73"/>
      <c r="D398" s="133"/>
      <c r="E398" s="72"/>
      <c r="F398" s="217"/>
    </row>
    <row r="399" spans="3:6" ht="18.75">
      <c r="C399" s="73"/>
      <c r="D399" s="133"/>
      <c r="E399" s="72"/>
      <c r="F399" s="217"/>
    </row>
    <row r="400" spans="3:6" ht="18.75">
      <c r="C400" s="73"/>
      <c r="D400" s="133"/>
      <c r="E400" s="72"/>
      <c r="F400" s="217"/>
    </row>
    <row r="401" spans="3:6" ht="18.75">
      <c r="C401" s="73"/>
      <c r="D401" s="133"/>
      <c r="E401" s="72"/>
      <c r="F401" s="217"/>
    </row>
    <row r="402" spans="3:6" ht="18.75">
      <c r="C402" s="73"/>
      <c r="D402" s="133"/>
      <c r="E402" s="72"/>
      <c r="F402" s="217"/>
    </row>
    <row r="403" spans="3:6" ht="18.75">
      <c r="C403" s="73"/>
      <c r="D403" s="133"/>
      <c r="E403" s="72"/>
      <c r="F403" s="217"/>
    </row>
    <row r="404" spans="3:6" ht="18.75">
      <c r="C404" s="73"/>
      <c r="D404" s="133"/>
      <c r="E404" s="72"/>
      <c r="F404" s="217"/>
    </row>
    <row r="405" spans="3:6" ht="18.75">
      <c r="C405" s="73"/>
      <c r="D405" s="133"/>
      <c r="E405" s="72"/>
      <c r="F405" s="217"/>
    </row>
    <row r="406" spans="3:6" ht="18.75">
      <c r="C406" s="73"/>
      <c r="D406" s="133"/>
      <c r="E406" s="72"/>
      <c r="F406" s="217"/>
    </row>
    <row r="407" spans="3:6" ht="18.75">
      <c r="C407" s="73"/>
      <c r="D407" s="133"/>
      <c r="E407" s="72"/>
      <c r="F407" s="217"/>
    </row>
    <row r="408" spans="3:6" ht="18.75">
      <c r="C408" s="73"/>
      <c r="D408" s="133"/>
      <c r="E408" s="72"/>
      <c r="F408" s="217"/>
    </row>
    <row r="409" spans="3:6" ht="18.75">
      <c r="C409" s="73"/>
      <c r="D409" s="133"/>
      <c r="E409" s="72"/>
      <c r="F409" s="217"/>
    </row>
    <row r="410" spans="3:6" ht="18.75">
      <c r="C410" s="73"/>
      <c r="D410" s="133"/>
      <c r="E410" s="72"/>
      <c r="F410" s="217"/>
    </row>
    <row r="411" spans="3:6" ht="18.75">
      <c r="C411" s="73"/>
      <c r="D411" s="133"/>
      <c r="E411" s="72"/>
      <c r="F411" s="217"/>
    </row>
    <row r="412" spans="3:6" ht="18.75">
      <c r="C412" s="73"/>
      <c r="D412" s="133"/>
      <c r="E412" s="72"/>
      <c r="F412" s="217"/>
    </row>
    <row r="413" spans="3:6" ht="18.75">
      <c r="C413" s="73"/>
      <c r="D413" s="133"/>
      <c r="E413" s="72"/>
      <c r="F413" s="217"/>
    </row>
    <row r="414" spans="3:6" ht="18.75">
      <c r="C414" s="73"/>
      <c r="D414" s="133"/>
      <c r="E414" s="72"/>
      <c r="F414" s="217"/>
    </row>
    <row r="415" spans="3:6" ht="18.75">
      <c r="C415" s="73"/>
      <c r="D415" s="133"/>
      <c r="E415" s="72"/>
      <c r="F415" s="217"/>
    </row>
    <row r="416" spans="3:6" ht="18.75">
      <c r="C416" s="73"/>
      <c r="D416" s="133"/>
      <c r="E416" s="72"/>
      <c r="F416" s="217"/>
    </row>
    <row r="417" spans="3:6" ht="18.75">
      <c r="C417" s="73"/>
      <c r="D417" s="133"/>
      <c r="E417" s="72"/>
      <c r="F417" s="217"/>
    </row>
    <row r="418" spans="3:6" ht="18.75">
      <c r="C418" s="73"/>
      <c r="D418" s="133"/>
      <c r="E418" s="72"/>
      <c r="F418" s="217"/>
    </row>
    <row r="419" spans="3:6" ht="18.75">
      <c r="C419" s="73"/>
      <c r="D419" s="133"/>
      <c r="E419" s="72"/>
      <c r="F419" s="217"/>
    </row>
    <row r="420" spans="3:6" ht="18.75">
      <c r="C420" s="73"/>
      <c r="D420" s="133"/>
      <c r="E420" s="72"/>
      <c r="F420" s="217"/>
    </row>
    <row r="421" spans="3:6" ht="18.75">
      <c r="C421" s="73"/>
      <c r="D421" s="133"/>
      <c r="E421" s="72"/>
      <c r="F421" s="217"/>
    </row>
    <row r="422" spans="3:6" ht="18.75">
      <c r="C422" s="73"/>
      <c r="D422" s="133"/>
      <c r="E422" s="72"/>
      <c r="F422" s="217"/>
    </row>
    <row r="423" spans="3:6" ht="18.75">
      <c r="C423" s="73"/>
      <c r="D423" s="133"/>
      <c r="E423" s="72"/>
      <c r="F423" s="217"/>
    </row>
    <row r="424" spans="3:6" ht="18.75">
      <c r="C424" s="73"/>
      <c r="D424" s="133"/>
      <c r="E424" s="72"/>
      <c r="F424" s="217"/>
    </row>
    <row r="425" spans="3:6" ht="18.75">
      <c r="C425" s="73"/>
      <c r="D425" s="133"/>
      <c r="E425" s="72"/>
      <c r="F425" s="217"/>
    </row>
    <row r="426" spans="3:6" ht="18.75">
      <c r="C426" s="73"/>
      <c r="D426" s="133"/>
      <c r="E426" s="72"/>
      <c r="F426" s="217"/>
    </row>
  </sheetData>
  <mergeCells count="6">
    <mergeCell ref="B41:G41"/>
    <mergeCell ref="D5:F5"/>
    <mergeCell ref="D6:F6"/>
    <mergeCell ref="B1:F1"/>
    <mergeCell ref="B3:F3"/>
    <mergeCell ref="A4:G4"/>
  </mergeCells>
  <printOptions/>
  <pageMargins left="0.91" right="0.76" top="1" bottom="1" header="0.5" footer="0.5"/>
  <pageSetup firstPageNumber="4" useFirstPageNumber="1" fitToHeight="1" fitToWidth="1" horizontalDpi="600" verticalDpi="600" orientation="portrait" paperSize="9" scale="54" r:id="rId1"/>
  <headerFooter alignWithMargins="0">
    <oddFooter>&amp;C&amp;P</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O371"/>
  <sheetViews>
    <sheetView showZeros="0" tabSelected="1" zoomScale="50" zoomScaleNormal="50" zoomScaleSheetLayoutView="75" workbookViewId="0" topLeftCell="A338">
      <selection activeCell="D29" sqref="D29"/>
    </sheetView>
  </sheetViews>
  <sheetFormatPr defaultColWidth="8.88671875" defaultRowHeight="15"/>
  <cols>
    <col min="1" max="1" width="6.6640625" style="151" customWidth="1"/>
    <col min="2" max="2" width="3.77734375" style="151" hidden="1" customWidth="1"/>
    <col min="3" max="3" width="4.88671875" style="152" customWidth="1"/>
    <col min="4" max="4" width="21.88671875" style="152" customWidth="1"/>
    <col min="5" max="6" width="11.5546875" style="152" customWidth="1"/>
    <col min="7" max="7" width="14.88671875" style="152" customWidth="1"/>
    <col min="8" max="8" width="13.88671875" style="152" customWidth="1"/>
    <col min="9" max="9" width="15.99609375" style="153" bestFit="1" customWidth="1"/>
    <col min="10" max="10" width="12.4453125" style="153" customWidth="1"/>
    <col min="11" max="11" width="14.10546875" style="148" customWidth="1"/>
    <col min="12" max="12" width="13.88671875" style="152" customWidth="1"/>
    <col min="13" max="13" width="15.4453125" style="153" customWidth="1"/>
    <col min="14" max="14" width="8.3359375" style="152" customWidth="1"/>
    <col min="15" max="16384" width="7.3359375" style="152" customWidth="1"/>
  </cols>
  <sheetData>
    <row r="1" spans="1:13" ht="39.75" customHeight="1">
      <c r="A1" s="47" t="s">
        <v>196</v>
      </c>
      <c r="B1" s="5"/>
      <c r="C1" s="5"/>
      <c r="D1" s="5"/>
      <c r="E1" s="5"/>
      <c r="F1" s="5"/>
      <c r="G1" s="5"/>
      <c r="H1" s="5"/>
      <c r="I1" s="5"/>
      <c r="J1" s="5"/>
      <c r="K1" s="5"/>
      <c r="L1" s="5"/>
      <c r="M1" s="5"/>
    </row>
    <row r="2" spans="1:13" ht="39.75" customHeight="1">
      <c r="A2" s="47" t="s">
        <v>198</v>
      </c>
      <c r="B2" s="5"/>
      <c r="C2" s="5"/>
      <c r="D2" s="5"/>
      <c r="E2" s="5"/>
      <c r="F2" s="5"/>
      <c r="G2" s="5"/>
      <c r="H2" s="5"/>
      <c r="I2" s="5"/>
      <c r="J2" s="5"/>
      <c r="K2" s="5"/>
      <c r="L2" s="5"/>
      <c r="M2" s="5"/>
    </row>
    <row r="3" spans="1:13" ht="6" customHeight="1">
      <c r="A3" s="263"/>
      <c r="B3" s="264"/>
      <c r="C3" s="265"/>
      <c r="D3" s="265"/>
      <c r="E3" s="265"/>
      <c r="F3" s="265"/>
      <c r="G3" s="265"/>
      <c r="H3" s="265"/>
      <c r="I3" s="266"/>
      <c r="J3" s="266"/>
      <c r="K3" s="267"/>
      <c r="L3" s="268"/>
      <c r="M3" s="269"/>
    </row>
    <row r="4" spans="1:13" ht="22.5">
      <c r="A4" s="270" t="s">
        <v>263</v>
      </c>
      <c r="B4" s="270"/>
      <c r="C4" s="270"/>
      <c r="D4" s="270"/>
      <c r="E4" s="270"/>
      <c r="F4" s="270"/>
      <c r="G4" s="270"/>
      <c r="H4" s="270"/>
      <c r="I4" s="270"/>
      <c r="J4" s="270"/>
      <c r="K4" s="270"/>
      <c r="L4" s="264"/>
      <c r="M4" s="269"/>
    </row>
    <row r="5" spans="1:13" ht="6.75" customHeight="1">
      <c r="A5" s="264"/>
      <c r="B5" s="264"/>
      <c r="C5" s="265"/>
      <c r="D5" s="265"/>
      <c r="E5" s="265"/>
      <c r="F5" s="265"/>
      <c r="G5" s="265"/>
      <c r="H5" s="265"/>
      <c r="I5" s="266"/>
      <c r="J5" s="266"/>
      <c r="K5" s="271"/>
      <c r="L5" s="272"/>
      <c r="M5" s="273"/>
    </row>
    <row r="6" spans="1:13" s="153" customFormat="1" ht="8.25" customHeight="1" hidden="1">
      <c r="A6" s="274"/>
      <c r="B6" s="274"/>
      <c r="C6" s="275"/>
      <c r="D6" s="275"/>
      <c r="E6" s="275"/>
      <c r="F6" s="275"/>
      <c r="G6" s="275"/>
      <c r="H6" s="275"/>
      <c r="I6" s="33"/>
      <c r="J6" s="33"/>
      <c r="K6" s="33"/>
      <c r="L6" s="270"/>
      <c r="M6" s="276"/>
    </row>
    <row r="7" spans="1:13" s="153" customFormat="1" ht="1.5" customHeight="1">
      <c r="A7" s="274"/>
      <c r="B7" s="274"/>
      <c r="C7" s="266"/>
      <c r="D7" s="266"/>
      <c r="E7" s="266"/>
      <c r="F7" s="266"/>
      <c r="G7" s="266"/>
      <c r="H7" s="266"/>
      <c r="I7" s="273"/>
      <c r="J7" s="273"/>
      <c r="K7" s="277"/>
      <c r="L7" s="278"/>
      <c r="M7" s="273"/>
    </row>
    <row r="8" spans="1:13" s="153" customFormat="1" ht="23.25" hidden="1">
      <c r="A8" s="274"/>
      <c r="B8" s="274"/>
      <c r="C8" s="266"/>
      <c r="D8" s="266"/>
      <c r="E8" s="266"/>
      <c r="F8" s="266"/>
      <c r="G8" s="266"/>
      <c r="H8" s="266"/>
      <c r="I8" s="273"/>
      <c r="J8" s="273"/>
      <c r="K8" s="277"/>
      <c r="L8" s="278"/>
      <c r="M8" s="273"/>
    </row>
    <row r="9" spans="1:13" s="153" customFormat="1" ht="35.25" customHeight="1">
      <c r="A9" s="279" t="s">
        <v>175</v>
      </c>
      <c r="B9" s="274"/>
      <c r="C9" s="266"/>
      <c r="D9" s="266"/>
      <c r="E9" s="266"/>
      <c r="F9" s="266"/>
      <c r="G9" s="266"/>
      <c r="H9" s="266"/>
      <c r="I9" s="273"/>
      <c r="J9" s="273"/>
      <c r="K9" s="277"/>
      <c r="L9" s="278"/>
      <c r="M9" s="273"/>
    </row>
    <row r="10" spans="1:13" s="153" customFormat="1" ht="30.75" customHeight="1">
      <c r="A10" s="274" t="s">
        <v>135</v>
      </c>
      <c r="B10" s="274" t="s">
        <v>63</v>
      </c>
      <c r="C10" s="280" t="s">
        <v>112</v>
      </c>
      <c r="D10" s="266"/>
      <c r="E10" s="266"/>
      <c r="F10" s="266"/>
      <c r="G10" s="266"/>
      <c r="H10" s="266"/>
      <c r="I10" s="273"/>
      <c r="J10" s="273"/>
      <c r="K10" s="277"/>
      <c r="L10" s="278"/>
      <c r="M10" s="273"/>
    </row>
    <row r="11" spans="1:13" s="153" customFormat="1" ht="78.75" customHeight="1">
      <c r="A11" s="281"/>
      <c r="B11" s="274"/>
      <c r="C11" s="535" t="s">
        <v>117</v>
      </c>
      <c r="D11" s="528"/>
      <c r="E11" s="528"/>
      <c r="F11" s="528"/>
      <c r="G11" s="528"/>
      <c r="H11" s="528"/>
      <c r="I11" s="528"/>
      <c r="J11" s="528"/>
      <c r="K11" s="528"/>
      <c r="L11" s="528"/>
      <c r="M11" s="528"/>
    </row>
    <row r="12" spans="1:13" s="153" customFormat="1" ht="24.75" customHeight="1">
      <c r="A12" s="274" t="s">
        <v>136</v>
      </c>
      <c r="B12" s="274"/>
      <c r="C12" s="280" t="s">
        <v>168</v>
      </c>
      <c r="D12" s="283"/>
      <c r="E12" s="283"/>
      <c r="F12" s="283"/>
      <c r="G12" s="283"/>
      <c r="H12" s="283"/>
      <c r="I12" s="283"/>
      <c r="J12" s="283"/>
      <c r="K12" s="283"/>
      <c r="L12" s="283"/>
      <c r="M12" s="283"/>
    </row>
    <row r="13" spans="1:13" s="148" customFormat="1" ht="79.5" customHeight="1">
      <c r="A13" s="284"/>
      <c r="B13" s="284"/>
      <c r="C13" s="535" t="s">
        <v>183</v>
      </c>
      <c r="D13" s="535"/>
      <c r="E13" s="535"/>
      <c r="F13" s="535"/>
      <c r="G13" s="535"/>
      <c r="H13" s="535"/>
      <c r="I13" s="535"/>
      <c r="J13" s="535"/>
      <c r="K13" s="535"/>
      <c r="L13" s="535"/>
      <c r="M13" s="535"/>
    </row>
    <row r="14" spans="1:13" s="148" customFormat="1" ht="25.5" customHeight="1">
      <c r="A14" s="284"/>
      <c r="B14" s="284"/>
      <c r="C14" s="535" t="s">
        <v>118</v>
      </c>
      <c r="D14" s="535"/>
      <c r="E14" s="535"/>
      <c r="F14" s="535"/>
      <c r="G14" s="535"/>
      <c r="H14" s="535"/>
      <c r="I14" s="535"/>
      <c r="J14" s="535"/>
      <c r="K14" s="535"/>
      <c r="L14" s="535"/>
      <c r="M14" s="535"/>
    </row>
    <row r="15" spans="1:13" s="148" customFormat="1" ht="25.5" customHeight="1">
      <c r="A15" s="284"/>
      <c r="B15" s="284"/>
      <c r="C15" s="535" t="s">
        <v>334</v>
      </c>
      <c r="D15" s="535"/>
      <c r="E15" s="535"/>
      <c r="F15" s="535"/>
      <c r="G15" s="535"/>
      <c r="H15" s="535"/>
      <c r="I15" s="535"/>
      <c r="J15" s="535"/>
      <c r="K15" s="535"/>
      <c r="L15" s="535"/>
      <c r="M15" s="535"/>
    </row>
    <row r="16" spans="1:13" s="148" customFormat="1" ht="25.5" customHeight="1">
      <c r="A16" s="284"/>
      <c r="B16" s="284"/>
      <c r="C16" s="535" t="s">
        <v>119</v>
      </c>
      <c r="D16" s="535"/>
      <c r="E16" s="535"/>
      <c r="F16" s="535"/>
      <c r="G16" s="535"/>
      <c r="H16" s="535"/>
      <c r="I16" s="535"/>
      <c r="J16" s="535"/>
      <c r="K16" s="535"/>
      <c r="L16" s="535"/>
      <c r="M16" s="535"/>
    </row>
    <row r="17" spans="1:13" s="148" customFormat="1" ht="21.75" customHeight="1">
      <c r="A17" s="284"/>
      <c r="B17" s="284"/>
      <c r="C17" s="505" t="s">
        <v>335</v>
      </c>
      <c r="D17" s="505"/>
      <c r="E17" s="505"/>
      <c r="F17" s="505"/>
      <c r="G17" s="505"/>
      <c r="H17" s="505"/>
      <c r="I17" s="505"/>
      <c r="J17" s="505"/>
      <c r="K17" s="505"/>
      <c r="L17" s="505"/>
      <c r="M17" s="505"/>
    </row>
    <row r="18" spans="1:13" s="148" customFormat="1" ht="159" customHeight="1">
      <c r="A18" s="284"/>
      <c r="B18" s="284"/>
      <c r="C18" s="535" t="s">
        <v>327</v>
      </c>
      <c r="D18" s="535"/>
      <c r="E18" s="535"/>
      <c r="F18" s="535"/>
      <c r="G18" s="535"/>
      <c r="H18" s="535"/>
      <c r="I18" s="535"/>
      <c r="J18" s="535"/>
      <c r="K18" s="535"/>
      <c r="L18" s="535"/>
      <c r="M18" s="535"/>
    </row>
    <row r="19" spans="1:13" s="148" customFormat="1" ht="9" customHeight="1" hidden="1">
      <c r="A19" s="284"/>
      <c r="B19" s="284"/>
      <c r="C19" s="282"/>
      <c r="D19" s="282"/>
      <c r="E19" s="282"/>
      <c r="F19" s="282"/>
      <c r="G19" s="282"/>
      <c r="H19" s="282"/>
      <c r="I19" s="282"/>
      <c r="J19" s="282"/>
      <c r="K19" s="282"/>
      <c r="L19" s="282"/>
      <c r="M19" s="285"/>
    </row>
    <row r="20" spans="1:13" s="148" customFormat="1" ht="44.25" customHeight="1">
      <c r="A20" s="284"/>
      <c r="B20" s="284"/>
      <c r="C20" s="548" t="s">
        <v>23</v>
      </c>
      <c r="D20" s="548"/>
      <c r="E20" s="282"/>
      <c r="F20" s="282"/>
      <c r="G20" s="282"/>
      <c r="H20" s="282"/>
      <c r="I20" s="282"/>
      <c r="J20" s="282"/>
      <c r="K20" s="286" t="s">
        <v>120</v>
      </c>
      <c r="L20" s="286" t="s">
        <v>121</v>
      </c>
      <c r="M20" s="287" t="s">
        <v>122</v>
      </c>
    </row>
    <row r="21" spans="1:13" s="148" customFormat="1" ht="24.75" customHeight="1">
      <c r="A21" s="284"/>
      <c r="B21" s="284"/>
      <c r="C21" s="288" t="s">
        <v>123</v>
      </c>
      <c r="D21" s="282"/>
      <c r="E21" s="282"/>
      <c r="F21" s="282"/>
      <c r="G21" s="282"/>
      <c r="H21" s="282"/>
      <c r="I21" s="282"/>
      <c r="J21" s="282"/>
      <c r="K21" s="289">
        <v>49601</v>
      </c>
      <c r="L21" s="289">
        <v>-12743</v>
      </c>
      <c r="M21" s="289">
        <f>SUM(K21:L21)</f>
        <v>36858</v>
      </c>
    </row>
    <row r="22" spans="1:13" s="148" customFormat="1" ht="21" customHeight="1" thickBot="1">
      <c r="A22" s="284"/>
      <c r="B22" s="284" t="s">
        <v>355</v>
      </c>
      <c r="C22" s="288" t="s">
        <v>124</v>
      </c>
      <c r="D22" s="282"/>
      <c r="E22" s="282"/>
      <c r="F22" s="282"/>
      <c r="G22" s="282"/>
      <c r="H22" s="282"/>
      <c r="I22" s="282"/>
      <c r="J22" s="282"/>
      <c r="K22" s="290">
        <v>0</v>
      </c>
      <c r="L22" s="290">
        <v>12743</v>
      </c>
      <c r="M22" s="290">
        <f>L22</f>
        <v>12743</v>
      </c>
    </row>
    <row r="23" spans="1:13" s="148" customFormat="1" ht="21" customHeight="1">
      <c r="A23" s="284" t="s">
        <v>357</v>
      </c>
      <c r="B23" s="284"/>
      <c r="C23" s="293" t="s">
        <v>358</v>
      </c>
      <c r="D23" s="282"/>
      <c r="E23" s="282"/>
      <c r="F23" s="282"/>
      <c r="G23" s="282"/>
      <c r="H23" s="282"/>
      <c r="I23" s="282"/>
      <c r="J23" s="282"/>
      <c r="K23" s="289"/>
      <c r="L23" s="289"/>
      <c r="M23" s="289"/>
    </row>
    <row r="24" spans="1:13" s="148" customFormat="1" ht="24" customHeight="1">
      <c r="A24" s="274"/>
      <c r="B24" s="274"/>
      <c r="C24" s="504" t="s">
        <v>199</v>
      </c>
      <c r="D24" s="504"/>
      <c r="E24" s="504"/>
      <c r="F24" s="504"/>
      <c r="G24" s="504"/>
      <c r="H24" s="504"/>
      <c r="I24" s="504"/>
      <c r="J24" s="504"/>
      <c r="K24" s="504"/>
      <c r="L24" s="504"/>
      <c r="M24" s="504"/>
    </row>
    <row r="25" spans="1:13" s="155" customFormat="1" ht="28.5" customHeight="1">
      <c r="A25" s="274" t="s">
        <v>137</v>
      </c>
      <c r="B25" s="296" t="s">
        <v>64</v>
      </c>
      <c r="C25" s="293" t="s">
        <v>138</v>
      </c>
      <c r="D25" s="293"/>
      <c r="E25" s="293"/>
      <c r="F25" s="293"/>
      <c r="G25" s="293"/>
      <c r="H25" s="293"/>
      <c r="I25" s="293"/>
      <c r="J25" s="293"/>
      <c r="K25" s="293"/>
      <c r="L25" s="293"/>
      <c r="M25" s="293"/>
    </row>
    <row r="26" spans="1:13" s="155" customFormat="1" ht="22.5" customHeight="1">
      <c r="A26" s="297" t="s">
        <v>43</v>
      </c>
      <c r="B26" s="296"/>
      <c r="C26" s="535" t="s">
        <v>264</v>
      </c>
      <c r="D26" s="528"/>
      <c r="E26" s="528"/>
      <c r="F26" s="528"/>
      <c r="G26" s="528"/>
      <c r="H26" s="528"/>
      <c r="I26" s="528"/>
      <c r="J26" s="528"/>
      <c r="K26" s="528"/>
      <c r="L26" s="528"/>
      <c r="M26" s="528"/>
    </row>
    <row r="27" spans="1:13" s="155" customFormat="1" ht="26.25" customHeight="1">
      <c r="A27" s="297" t="s">
        <v>82</v>
      </c>
      <c r="B27" s="296"/>
      <c r="C27" s="535" t="s">
        <v>313</v>
      </c>
      <c r="D27" s="528"/>
      <c r="E27" s="528"/>
      <c r="F27" s="528"/>
      <c r="G27" s="528"/>
      <c r="H27" s="528"/>
      <c r="I27" s="528"/>
      <c r="J27" s="528"/>
      <c r="K27" s="528"/>
      <c r="L27" s="528"/>
      <c r="M27" s="528"/>
    </row>
    <row r="28" spans="1:13" s="155" customFormat="1" ht="23.25" customHeight="1">
      <c r="A28" s="297"/>
      <c r="B28" s="296"/>
      <c r="C28" s="549" t="s">
        <v>372</v>
      </c>
      <c r="D28" s="530"/>
      <c r="E28" s="530"/>
      <c r="F28" s="530"/>
      <c r="G28" s="530"/>
      <c r="H28" s="530"/>
      <c r="I28" s="530"/>
      <c r="J28" s="283"/>
      <c r="K28" s="289"/>
      <c r="L28" s="289"/>
      <c r="M28" s="289"/>
    </row>
    <row r="29" spans="1:13" s="155" customFormat="1" ht="21.75" customHeight="1">
      <c r="A29" s="297"/>
      <c r="B29" s="296"/>
      <c r="C29" s="495" t="s">
        <v>252</v>
      </c>
      <c r="D29" s="494"/>
      <c r="E29" s="494"/>
      <c r="F29" s="494"/>
      <c r="G29" s="494"/>
      <c r="H29" s="494"/>
      <c r="I29" s="494"/>
      <c r="J29" s="494"/>
      <c r="K29" s="494"/>
      <c r="L29" s="494"/>
      <c r="M29" s="494"/>
    </row>
    <row r="30" spans="1:13" s="155" customFormat="1" ht="27.75" customHeight="1">
      <c r="A30" s="297"/>
      <c r="B30" s="296"/>
      <c r="C30" s="535" t="s">
        <v>253</v>
      </c>
      <c r="D30" s="494"/>
      <c r="E30" s="494"/>
      <c r="F30" s="494"/>
      <c r="G30" s="494"/>
      <c r="H30" s="299"/>
      <c r="I30" s="299"/>
      <c r="J30" s="299"/>
      <c r="K30" s="299"/>
      <c r="L30" s="299"/>
      <c r="M30" s="299"/>
    </row>
    <row r="31" spans="1:13" s="155" customFormat="1" ht="27.75" customHeight="1">
      <c r="A31" s="297" t="s">
        <v>256</v>
      </c>
      <c r="B31" s="296"/>
      <c r="C31" s="492" t="s">
        <v>257</v>
      </c>
      <c r="D31" s="493"/>
      <c r="E31" s="493"/>
      <c r="F31" s="493"/>
      <c r="G31" s="493"/>
      <c r="H31" s="493"/>
      <c r="I31" s="493"/>
      <c r="J31" s="299"/>
      <c r="K31" s="299"/>
      <c r="L31" s="299"/>
      <c r="M31" s="299"/>
    </row>
    <row r="32" spans="1:13" s="155" customFormat="1" ht="14.25" customHeight="1">
      <c r="A32" s="297"/>
      <c r="B32" s="296"/>
      <c r="C32" s="535"/>
      <c r="D32" s="494"/>
      <c r="E32" s="494"/>
      <c r="F32" s="494"/>
      <c r="G32" s="494"/>
      <c r="H32" s="283"/>
      <c r="I32" s="283"/>
      <c r="J32" s="283"/>
      <c r="K32" s="289"/>
      <c r="L32" s="289"/>
      <c r="M32" s="289"/>
    </row>
    <row r="33" spans="1:3" s="148" customFormat="1" ht="24" customHeight="1">
      <c r="A33" s="274" t="s">
        <v>359</v>
      </c>
      <c r="B33" s="274"/>
      <c r="C33" s="293" t="s">
        <v>360</v>
      </c>
    </row>
    <row r="34" spans="1:13" s="148" customFormat="1" ht="24" customHeight="1">
      <c r="A34" s="274"/>
      <c r="B34" s="274"/>
      <c r="C34" s="533" t="s">
        <v>21</v>
      </c>
      <c r="D34" s="528"/>
      <c r="E34" s="528"/>
      <c r="F34" s="528"/>
      <c r="G34" s="528"/>
      <c r="H34" s="528"/>
      <c r="I34" s="528"/>
      <c r="J34" s="528"/>
      <c r="K34" s="528"/>
      <c r="L34" s="528"/>
      <c r="M34" s="528"/>
    </row>
    <row r="35" spans="1:13" s="148" customFormat="1" ht="22.5" customHeight="1">
      <c r="A35" s="274" t="s">
        <v>1</v>
      </c>
      <c r="B35" s="274"/>
      <c r="C35" s="293" t="s">
        <v>4</v>
      </c>
      <c r="D35" s="277"/>
      <c r="E35" s="277"/>
      <c r="F35" s="277"/>
      <c r="G35" s="277"/>
      <c r="H35" s="277"/>
      <c r="I35" s="294"/>
      <c r="J35" s="294"/>
      <c r="K35" s="295"/>
      <c r="L35" s="295"/>
      <c r="M35" s="294"/>
    </row>
    <row r="36" spans="1:13" s="148" customFormat="1" ht="23.25" customHeight="1">
      <c r="A36" s="297"/>
      <c r="B36" s="274"/>
      <c r="C36" s="504" t="s">
        <v>305</v>
      </c>
      <c r="D36" s="528"/>
      <c r="E36" s="528"/>
      <c r="F36" s="528"/>
      <c r="G36" s="528"/>
      <c r="H36" s="528"/>
      <c r="I36" s="528"/>
      <c r="J36" s="528"/>
      <c r="K36" s="528"/>
      <c r="L36" s="528"/>
      <c r="M36" s="528"/>
    </row>
    <row r="37" spans="1:13" ht="27" customHeight="1">
      <c r="A37" s="264" t="s">
        <v>3</v>
      </c>
      <c r="B37" s="264" t="s">
        <v>74</v>
      </c>
      <c r="C37" s="300" t="s">
        <v>6</v>
      </c>
      <c r="D37" s="301"/>
      <c r="E37" s="301"/>
      <c r="F37" s="301"/>
      <c r="G37" s="301"/>
      <c r="H37" s="301"/>
      <c r="I37" s="294"/>
      <c r="J37" s="294"/>
      <c r="K37" s="295"/>
      <c r="L37" s="303"/>
      <c r="M37" s="294"/>
    </row>
    <row r="38" spans="1:13" s="147" customFormat="1" ht="23.25" customHeight="1">
      <c r="A38" s="304"/>
      <c r="B38" s="304"/>
      <c r="C38" s="543" t="s">
        <v>95</v>
      </c>
      <c r="D38" s="544"/>
      <c r="E38" s="544"/>
      <c r="F38" s="544"/>
      <c r="G38" s="544"/>
      <c r="H38" s="544"/>
      <c r="I38" s="544"/>
      <c r="J38" s="544"/>
      <c r="K38" s="544"/>
      <c r="L38" s="544"/>
      <c r="M38" s="544"/>
    </row>
    <row r="39" spans="1:13" ht="136.5" customHeight="1" thickBot="1">
      <c r="A39" s="264"/>
      <c r="B39" s="264"/>
      <c r="C39" s="186"/>
      <c r="D39" s="305"/>
      <c r="E39" s="306"/>
      <c r="G39" s="307" t="s">
        <v>90</v>
      </c>
      <c r="H39" s="308" t="s">
        <v>310</v>
      </c>
      <c r="I39" s="308" t="s">
        <v>309</v>
      </c>
      <c r="J39" s="308" t="s">
        <v>350</v>
      </c>
      <c r="K39" s="308" t="s">
        <v>351</v>
      </c>
      <c r="L39" s="307" t="s">
        <v>104</v>
      </c>
      <c r="M39" s="307" t="s">
        <v>52</v>
      </c>
    </row>
    <row r="40" spans="1:13" ht="21" customHeight="1">
      <c r="A40" s="264"/>
      <c r="B40" s="264"/>
      <c r="C40" s="309" t="s">
        <v>165</v>
      </c>
      <c r="D40" s="305"/>
      <c r="E40" s="301"/>
      <c r="G40" s="310" t="s">
        <v>23</v>
      </c>
      <c r="H40" s="310" t="s">
        <v>23</v>
      </c>
      <c r="I40" s="310" t="s">
        <v>23</v>
      </c>
      <c r="J40" s="310" t="s">
        <v>23</v>
      </c>
      <c r="K40" s="310" t="s">
        <v>23</v>
      </c>
      <c r="L40" s="310" t="s">
        <v>23</v>
      </c>
      <c r="M40" s="310" t="s">
        <v>23</v>
      </c>
    </row>
    <row r="41" spans="1:13" ht="0.75" customHeight="1">
      <c r="A41" s="264"/>
      <c r="B41" s="264"/>
      <c r="C41" s="309"/>
      <c r="D41" s="305"/>
      <c r="E41" s="311"/>
      <c r="G41" s="125"/>
      <c r="H41" s="312"/>
      <c r="I41" s="125"/>
      <c r="J41" s="125"/>
      <c r="K41" s="125"/>
      <c r="L41" s="125"/>
      <c r="M41" s="125"/>
    </row>
    <row r="42" spans="1:13" ht="20.25" customHeight="1">
      <c r="A42" s="264"/>
      <c r="B42" s="264"/>
      <c r="C42" s="185" t="s">
        <v>46</v>
      </c>
      <c r="D42" s="305"/>
      <c r="E42" s="186"/>
      <c r="G42" s="186"/>
      <c r="H42" s="186"/>
      <c r="I42" s="186"/>
      <c r="J42" s="186"/>
      <c r="K42" s="153"/>
      <c r="L42" s="186"/>
      <c r="M42" s="186"/>
    </row>
    <row r="43" spans="1:13" ht="22.5" customHeight="1">
      <c r="A43" s="264"/>
      <c r="B43" s="264"/>
      <c r="C43" s="186" t="s">
        <v>91</v>
      </c>
      <c r="D43" s="305"/>
      <c r="E43" s="186"/>
      <c r="G43" s="186">
        <v>8186</v>
      </c>
      <c r="H43" s="186">
        <v>75545</v>
      </c>
      <c r="I43" s="186">
        <v>31107</v>
      </c>
      <c r="J43" s="186">
        <v>1565</v>
      </c>
      <c r="K43" s="186">
        <v>821</v>
      </c>
      <c r="L43" s="186">
        <v>-71</v>
      </c>
      <c r="M43" s="186">
        <f>SUM(G43:L43)</f>
        <v>117153</v>
      </c>
    </row>
    <row r="44" spans="1:13" ht="21.75" customHeight="1">
      <c r="A44" s="264"/>
      <c r="B44" s="264"/>
      <c r="C44" s="180" t="s">
        <v>92</v>
      </c>
      <c r="D44" s="305"/>
      <c r="E44" s="186"/>
      <c r="G44" s="186">
        <v>0</v>
      </c>
      <c r="H44" s="186">
        <v>0</v>
      </c>
      <c r="I44" s="186">
        <v>0</v>
      </c>
      <c r="J44" s="186"/>
      <c r="K44" s="186">
        <v>-71</v>
      </c>
      <c r="L44" s="186">
        <v>71</v>
      </c>
      <c r="M44" s="186">
        <f>SUM(G44:L44)</f>
        <v>0</v>
      </c>
    </row>
    <row r="45" spans="1:13" s="156" customFormat="1" ht="22.5" customHeight="1" thickBot="1">
      <c r="A45" s="313"/>
      <c r="B45" s="313"/>
      <c r="C45" s="186" t="s">
        <v>93</v>
      </c>
      <c r="D45" s="305"/>
      <c r="E45" s="128"/>
      <c r="G45" s="314">
        <f aca="true" t="shared" si="0" ref="G45:M45">SUM(G43:G44)</f>
        <v>8186</v>
      </c>
      <c r="H45" s="314">
        <f t="shared" si="0"/>
        <v>75545</v>
      </c>
      <c r="I45" s="314">
        <f t="shared" si="0"/>
        <v>31107</v>
      </c>
      <c r="J45" s="314">
        <f t="shared" si="0"/>
        <v>1565</v>
      </c>
      <c r="K45" s="314">
        <f t="shared" si="0"/>
        <v>750</v>
      </c>
      <c r="L45" s="314">
        <f t="shared" si="0"/>
        <v>0</v>
      </c>
      <c r="M45" s="314">
        <f t="shared" si="0"/>
        <v>117153</v>
      </c>
    </row>
    <row r="46" spans="1:13" ht="4.5" customHeight="1">
      <c r="A46" s="264"/>
      <c r="B46" s="264"/>
      <c r="C46" s="186"/>
      <c r="D46" s="305"/>
      <c r="E46" s="186"/>
      <c r="G46" s="186"/>
      <c r="H46" s="186"/>
      <c r="I46" s="186"/>
      <c r="J46" s="186"/>
      <c r="K46" s="186"/>
      <c r="L46" s="186"/>
      <c r="M46" s="186"/>
    </row>
    <row r="47" spans="1:13" ht="19.5" customHeight="1">
      <c r="A47" s="264"/>
      <c r="B47" s="264"/>
      <c r="C47" s="185" t="s">
        <v>94</v>
      </c>
      <c r="D47" s="305"/>
      <c r="E47" s="186"/>
      <c r="G47" s="186"/>
      <c r="H47" s="186"/>
      <c r="I47" s="186"/>
      <c r="J47" s="186"/>
      <c r="K47" s="186"/>
      <c r="L47" s="186"/>
      <c r="M47" s="186"/>
    </row>
    <row r="48" spans="1:13" ht="17.25" customHeight="1">
      <c r="A48" s="264"/>
      <c r="B48" s="264"/>
      <c r="C48" s="529" t="s">
        <v>99</v>
      </c>
      <c r="D48" s="532"/>
      <c r="E48" s="186"/>
      <c r="G48" s="316"/>
      <c r="H48" s="316"/>
      <c r="I48" s="316"/>
      <c r="J48" s="316"/>
      <c r="K48" s="316"/>
      <c r="L48" s="316"/>
      <c r="M48" s="316"/>
    </row>
    <row r="49" spans="1:13" ht="18.75" customHeight="1">
      <c r="A49" s="264"/>
      <c r="B49" s="264"/>
      <c r="C49" s="545" t="s">
        <v>109</v>
      </c>
      <c r="D49" s="532"/>
      <c r="E49" s="186"/>
      <c r="G49" s="186">
        <v>875</v>
      </c>
      <c r="H49" s="186">
        <v>21243</v>
      </c>
      <c r="I49" s="186">
        <v>3604</v>
      </c>
      <c r="J49" s="186">
        <v>734</v>
      </c>
      <c r="K49" s="186">
        <v>-2334</v>
      </c>
      <c r="L49" s="186">
        <v>-71</v>
      </c>
      <c r="M49" s="186">
        <f>SUM(G49:L49)</f>
        <v>24051</v>
      </c>
    </row>
    <row r="50" spans="1:13" ht="18.75" customHeight="1">
      <c r="A50" s="264"/>
      <c r="B50" s="264"/>
      <c r="C50" s="529" t="s">
        <v>311</v>
      </c>
      <c r="D50" s="530"/>
      <c r="E50" s="530"/>
      <c r="G50" s="186"/>
      <c r="H50" s="186"/>
      <c r="I50" s="186"/>
      <c r="J50" s="186"/>
      <c r="K50" s="186"/>
      <c r="L50" s="186"/>
      <c r="M50" s="186"/>
    </row>
    <row r="51" spans="1:13" ht="18.75" customHeight="1">
      <c r="A51" s="264"/>
      <c r="B51" s="264"/>
      <c r="C51" s="529" t="s">
        <v>312</v>
      </c>
      <c r="D51" s="530"/>
      <c r="E51" s="530"/>
      <c r="G51" s="186">
        <v>0</v>
      </c>
      <c r="H51" s="186">
        <v>188826</v>
      </c>
      <c r="I51" s="186">
        <v>0</v>
      </c>
      <c r="J51" s="186">
        <v>0</v>
      </c>
      <c r="K51" s="186">
        <v>203993</v>
      </c>
      <c r="L51" s="186">
        <v>0</v>
      </c>
      <c r="M51" s="186">
        <f>SUM(G51:L51)</f>
        <v>392819</v>
      </c>
    </row>
    <row r="52" spans="1:13" ht="19.5" customHeight="1">
      <c r="A52" s="264"/>
      <c r="B52" s="264"/>
      <c r="C52" s="186" t="s">
        <v>98</v>
      </c>
      <c r="D52" s="186"/>
      <c r="E52" s="186"/>
      <c r="G52" s="186">
        <v>-50</v>
      </c>
      <c r="H52" s="186">
        <f>-552</f>
        <v>-552</v>
      </c>
      <c r="I52" s="186">
        <v>-121</v>
      </c>
      <c r="J52" s="186">
        <v>-71</v>
      </c>
      <c r="K52" s="186">
        <v>0</v>
      </c>
      <c r="L52" s="186">
        <v>71</v>
      </c>
      <c r="M52" s="186">
        <f>SUM(G52:L52)</f>
        <v>-723</v>
      </c>
    </row>
    <row r="53" spans="1:13" ht="18.75" customHeight="1">
      <c r="A53" s="264"/>
      <c r="B53" s="264"/>
      <c r="C53" s="186" t="s">
        <v>69</v>
      </c>
      <c r="D53" s="186"/>
      <c r="E53" s="186"/>
      <c r="G53" s="186">
        <v>87</v>
      </c>
      <c r="H53" s="186">
        <v>870</v>
      </c>
      <c r="I53" s="186">
        <v>198</v>
      </c>
      <c r="J53" s="186">
        <v>24</v>
      </c>
      <c r="K53" s="186">
        <v>0</v>
      </c>
      <c r="L53" s="186"/>
      <c r="M53" s="186">
        <f>SUM(G53:L53)</f>
        <v>1179</v>
      </c>
    </row>
    <row r="54" spans="1:13" ht="21" customHeight="1">
      <c r="A54" s="264"/>
      <c r="B54" s="264"/>
      <c r="C54" s="186" t="s">
        <v>133</v>
      </c>
      <c r="D54" s="186"/>
      <c r="E54" s="186"/>
      <c r="G54" s="186">
        <v>-10</v>
      </c>
      <c r="H54" s="186">
        <v>0</v>
      </c>
      <c r="I54" s="186">
        <v>950</v>
      </c>
      <c r="J54" s="186">
        <v>0</v>
      </c>
      <c r="K54" s="186">
        <v>1</v>
      </c>
      <c r="L54" s="186">
        <v>0</v>
      </c>
      <c r="M54" s="186">
        <f>SUM(G54:L54)</f>
        <v>941</v>
      </c>
    </row>
    <row r="55" spans="1:13" ht="19.5" customHeight="1">
      <c r="A55" s="264"/>
      <c r="B55" s="264"/>
      <c r="C55" s="186" t="s">
        <v>100</v>
      </c>
      <c r="D55" s="186"/>
      <c r="E55" s="186"/>
      <c r="G55" s="186"/>
      <c r="H55" s="186"/>
      <c r="I55" s="186"/>
      <c r="J55" s="186"/>
      <c r="K55" s="186"/>
      <c r="L55" s="186"/>
      <c r="M55" s="186"/>
    </row>
    <row r="56" spans="1:13" s="156" customFormat="1" ht="18.75" customHeight="1">
      <c r="A56" s="313"/>
      <c r="B56" s="313"/>
      <c r="C56" s="531" t="s">
        <v>110</v>
      </c>
      <c r="D56" s="531"/>
      <c r="E56" s="186"/>
      <c r="G56" s="186">
        <v>0</v>
      </c>
      <c r="H56" s="186">
        <f>'Consol PL'!I17</f>
        <v>56623</v>
      </c>
      <c r="I56" s="186">
        <v>0</v>
      </c>
      <c r="J56" s="186">
        <v>0</v>
      </c>
      <c r="K56" s="186">
        <v>0</v>
      </c>
      <c r="L56" s="186">
        <v>0</v>
      </c>
      <c r="M56" s="186">
        <f>SUM(G56:L56)</f>
        <v>56623</v>
      </c>
    </row>
    <row r="57" spans="1:13" ht="20.25" customHeight="1">
      <c r="A57" s="264"/>
      <c r="B57" s="264"/>
      <c r="C57" s="550" t="s">
        <v>132</v>
      </c>
      <c r="D57" s="550"/>
      <c r="E57" s="186"/>
      <c r="G57" s="249">
        <f aca="true" t="shared" si="1" ref="G57:M57">SUM(G48:G56)</f>
        <v>902</v>
      </c>
      <c r="H57" s="249">
        <f t="shared" si="1"/>
        <v>267010</v>
      </c>
      <c r="I57" s="249">
        <f t="shared" si="1"/>
        <v>4631</v>
      </c>
      <c r="J57" s="249">
        <f t="shared" si="1"/>
        <v>687</v>
      </c>
      <c r="K57" s="249">
        <f t="shared" si="1"/>
        <v>201660</v>
      </c>
      <c r="L57" s="249">
        <f t="shared" si="1"/>
        <v>0</v>
      </c>
      <c r="M57" s="249">
        <f t="shared" si="1"/>
        <v>474890</v>
      </c>
    </row>
    <row r="58" spans="1:13" ht="15.75" customHeight="1">
      <c r="A58" s="264"/>
      <c r="B58" s="264"/>
      <c r="C58" s="550"/>
      <c r="D58" s="550"/>
      <c r="E58" s="186"/>
      <c r="G58" s="317"/>
      <c r="H58" s="317"/>
      <c r="I58" s="317"/>
      <c r="J58" s="317"/>
      <c r="K58" s="317"/>
      <c r="L58" s="317"/>
      <c r="M58" s="318"/>
    </row>
    <row r="59" spans="1:13" s="147" customFormat="1" ht="25.5" customHeight="1">
      <c r="A59" s="304"/>
      <c r="B59" s="304"/>
      <c r="C59" s="13" t="s">
        <v>348</v>
      </c>
      <c r="D59" s="180"/>
      <c r="E59" s="319"/>
      <c r="G59" s="319"/>
      <c r="H59" s="319"/>
      <c r="I59" s="319"/>
      <c r="J59" s="319"/>
      <c r="K59" s="319"/>
      <c r="L59" s="319"/>
      <c r="M59" s="320">
        <v>11427</v>
      </c>
    </row>
    <row r="60" spans="1:13" ht="24.75" customHeight="1" thickBot="1">
      <c r="A60" s="264"/>
      <c r="B60" s="264"/>
      <c r="C60" s="185" t="s">
        <v>184</v>
      </c>
      <c r="D60" s="185"/>
      <c r="E60" s="185"/>
      <c r="G60" s="185"/>
      <c r="H60" s="185"/>
      <c r="I60" s="185"/>
      <c r="J60" s="185"/>
      <c r="K60" s="185"/>
      <c r="L60" s="185"/>
      <c r="M60" s="314">
        <f>SUM(M57:M59)</f>
        <v>486317</v>
      </c>
    </row>
    <row r="61" spans="1:13" s="147" customFormat="1" ht="11.25" customHeight="1">
      <c r="A61" s="304"/>
      <c r="B61" s="304"/>
      <c r="C61" s="179"/>
      <c r="D61" s="179"/>
      <c r="E61" s="321"/>
      <c r="G61" s="321"/>
      <c r="H61" s="321"/>
      <c r="I61" s="321"/>
      <c r="J61" s="321"/>
      <c r="K61" s="321"/>
      <c r="L61" s="322"/>
      <c r="M61" s="322"/>
    </row>
    <row r="62" spans="1:13" ht="18.75" customHeight="1" hidden="1">
      <c r="A62" s="264"/>
      <c r="B62" s="264"/>
      <c r="C62" s="179"/>
      <c r="D62" s="128"/>
      <c r="E62" s="45"/>
      <c r="F62" s="45"/>
      <c r="G62" s="45"/>
      <c r="H62" s="45"/>
      <c r="I62" s="45"/>
      <c r="J62" s="45"/>
      <c r="K62" s="45"/>
      <c r="L62" s="45"/>
      <c r="M62" s="128"/>
    </row>
    <row r="63" spans="1:13" ht="4.5" customHeight="1" hidden="1">
      <c r="A63" s="264"/>
      <c r="B63" s="264"/>
      <c r="C63" s="187"/>
      <c r="D63" s="186"/>
      <c r="E63" s="186"/>
      <c r="F63" s="186"/>
      <c r="G63" s="186"/>
      <c r="H63" s="186"/>
      <c r="I63" s="186"/>
      <c r="J63" s="186"/>
      <c r="K63" s="186"/>
      <c r="L63" s="186"/>
      <c r="M63" s="128"/>
    </row>
    <row r="64" spans="1:13" ht="15" customHeight="1" hidden="1">
      <c r="A64" s="264"/>
      <c r="B64" s="264"/>
      <c r="C64" s="187"/>
      <c r="D64" s="186"/>
      <c r="E64" s="186"/>
      <c r="F64" s="186"/>
      <c r="G64" s="186"/>
      <c r="H64" s="186"/>
      <c r="I64" s="186"/>
      <c r="J64" s="186"/>
      <c r="K64" s="186"/>
      <c r="L64" s="186"/>
      <c r="M64" s="128"/>
    </row>
    <row r="65" spans="1:13" ht="27.75" customHeight="1" hidden="1">
      <c r="A65" s="264" t="s">
        <v>3</v>
      </c>
      <c r="B65" s="264" t="s">
        <v>74</v>
      </c>
      <c r="C65" s="300" t="s">
        <v>7</v>
      </c>
      <c r="D65" s="301"/>
      <c r="E65" s="301"/>
      <c r="F65" s="301"/>
      <c r="G65" s="301"/>
      <c r="H65" s="301"/>
      <c r="I65" s="294"/>
      <c r="J65" s="294"/>
      <c r="K65" s="295"/>
      <c r="L65" s="303"/>
      <c r="M65" s="294"/>
    </row>
    <row r="66" spans="1:13" ht="19.5" customHeight="1">
      <c r="A66" s="264"/>
      <c r="B66" s="264"/>
      <c r="C66" s="309" t="s">
        <v>150</v>
      </c>
      <c r="D66" s="305"/>
      <c r="E66" s="312"/>
      <c r="F66" s="125"/>
      <c r="G66" s="125"/>
      <c r="H66" s="125"/>
      <c r="I66" s="125"/>
      <c r="J66" s="125"/>
      <c r="K66" s="125"/>
      <c r="L66" s="125"/>
      <c r="M66" s="276"/>
    </row>
    <row r="67" spans="1:13" ht="2.25" customHeight="1">
      <c r="A67" s="264"/>
      <c r="B67" s="264"/>
      <c r="C67" s="309"/>
      <c r="D67" s="305"/>
      <c r="E67" s="312"/>
      <c r="F67" s="125"/>
      <c r="G67" s="125"/>
      <c r="H67" s="125"/>
      <c r="I67" s="125"/>
      <c r="J67" s="125"/>
      <c r="K67" s="125"/>
      <c r="L67" s="125"/>
      <c r="M67" s="276"/>
    </row>
    <row r="68" spans="1:13" ht="22.5" customHeight="1">
      <c r="A68" s="264"/>
      <c r="B68" s="264"/>
      <c r="C68" s="185" t="s">
        <v>46</v>
      </c>
      <c r="D68" s="305"/>
      <c r="E68" s="186"/>
      <c r="F68" s="186"/>
      <c r="G68" s="186"/>
      <c r="H68" s="186"/>
      <c r="I68" s="186"/>
      <c r="J68" s="186"/>
      <c r="K68" s="186"/>
      <c r="L68" s="186"/>
      <c r="M68" s="276"/>
    </row>
    <row r="69" spans="1:13" ht="21" customHeight="1">
      <c r="A69" s="264"/>
      <c r="B69" s="264"/>
      <c r="C69" s="186" t="s">
        <v>91</v>
      </c>
      <c r="D69" s="305"/>
      <c r="E69" s="186"/>
      <c r="G69" s="186">
        <v>27196</v>
      </c>
      <c r="H69" s="186">
        <v>17720</v>
      </c>
      <c r="I69" s="186">
        <v>30873</v>
      </c>
      <c r="J69" s="186">
        <v>4687</v>
      </c>
      <c r="K69" s="186">
        <v>0</v>
      </c>
      <c r="L69" s="186">
        <v>0</v>
      </c>
      <c r="M69" s="186">
        <f>SUM(G69:L69)</f>
        <v>80476</v>
      </c>
    </row>
    <row r="70" spans="1:13" ht="24.75" customHeight="1">
      <c r="A70" s="264"/>
      <c r="B70" s="264"/>
      <c r="C70" s="180" t="s">
        <v>92</v>
      </c>
      <c r="D70" s="305"/>
      <c r="E70" s="186"/>
      <c r="G70" s="186">
        <v>0</v>
      </c>
      <c r="H70" s="186">
        <v>0</v>
      </c>
      <c r="I70" s="186">
        <v>0</v>
      </c>
      <c r="J70" s="186"/>
      <c r="K70" s="186">
        <v>334</v>
      </c>
      <c r="L70" s="186">
        <v>-334</v>
      </c>
      <c r="M70" s="186">
        <f>SUM(G70:L70)</f>
        <v>0</v>
      </c>
    </row>
    <row r="71" spans="1:13" ht="24" customHeight="1" thickBot="1">
      <c r="A71" s="264"/>
      <c r="B71" s="264"/>
      <c r="C71" s="186" t="s">
        <v>93</v>
      </c>
      <c r="D71" s="305"/>
      <c r="E71" s="128"/>
      <c r="G71" s="314">
        <f aca="true" t="shared" si="2" ref="G71:M71">SUM(G69:G70)</f>
        <v>27196</v>
      </c>
      <c r="H71" s="314">
        <f t="shared" si="2"/>
        <v>17720</v>
      </c>
      <c r="I71" s="314">
        <f t="shared" si="2"/>
        <v>30873</v>
      </c>
      <c r="J71" s="314">
        <f t="shared" si="2"/>
        <v>4687</v>
      </c>
      <c r="K71" s="314">
        <f t="shared" si="2"/>
        <v>334</v>
      </c>
      <c r="L71" s="314">
        <f t="shared" si="2"/>
        <v>-334</v>
      </c>
      <c r="M71" s="314">
        <f t="shared" si="2"/>
        <v>80476</v>
      </c>
    </row>
    <row r="72" spans="1:13" ht="9" customHeight="1">
      <c r="A72" s="264"/>
      <c r="B72" s="264"/>
      <c r="C72" s="186"/>
      <c r="D72" s="305"/>
      <c r="E72" s="186"/>
      <c r="G72" s="186"/>
      <c r="H72" s="186"/>
      <c r="I72" s="186"/>
      <c r="J72" s="186"/>
      <c r="K72" s="186"/>
      <c r="L72" s="186"/>
      <c r="M72" s="186"/>
    </row>
    <row r="73" spans="1:13" ht="16.5" customHeight="1">
      <c r="A73" s="264"/>
      <c r="B73" s="264"/>
      <c r="C73" s="185" t="s">
        <v>94</v>
      </c>
      <c r="D73" s="305"/>
      <c r="E73" s="186"/>
      <c r="G73" s="186"/>
      <c r="H73" s="186"/>
      <c r="I73" s="186"/>
      <c r="J73" s="186"/>
      <c r="K73" s="186"/>
      <c r="L73" s="186"/>
      <c r="M73" s="186"/>
    </row>
    <row r="74" spans="1:13" ht="16.5" customHeight="1">
      <c r="A74" s="264"/>
      <c r="B74" s="264"/>
      <c r="C74" s="529" t="s">
        <v>99</v>
      </c>
      <c r="D74" s="532"/>
      <c r="E74" s="316"/>
      <c r="G74" s="316"/>
      <c r="H74" s="316"/>
      <c r="I74" s="316"/>
      <c r="J74" s="316"/>
      <c r="K74" s="316"/>
      <c r="L74" s="316"/>
      <c r="M74" s="316"/>
    </row>
    <row r="75" spans="1:13" ht="24" customHeight="1">
      <c r="A75" s="264"/>
      <c r="B75" s="264"/>
      <c r="C75" s="545" t="s">
        <v>109</v>
      </c>
      <c r="D75" s="532"/>
      <c r="E75" s="186"/>
      <c r="G75" s="186">
        <v>1577</v>
      </c>
      <c r="H75" s="186">
        <v>-48908</v>
      </c>
      <c r="I75" s="186">
        <v>3870</v>
      </c>
      <c r="J75" s="186">
        <v>2898</v>
      </c>
      <c r="K75" s="186">
        <v>-4929</v>
      </c>
      <c r="L75" s="186"/>
      <c r="M75" s="186">
        <f aca="true" t="shared" si="3" ref="M75:M80">SUM(G75:L75)</f>
        <v>-45492</v>
      </c>
    </row>
    <row r="76" spans="1:13" ht="22.5" customHeight="1">
      <c r="A76" s="264"/>
      <c r="B76" s="264"/>
      <c r="C76" s="186" t="s">
        <v>98</v>
      </c>
      <c r="D76" s="305"/>
      <c r="E76" s="186"/>
      <c r="G76" s="186">
        <v>-2</v>
      </c>
      <c r="H76" s="186">
        <v>-24196</v>
      </c>
      <c r="I76" s="186">
        <v>-130</v>
      </c>
      <c r="J76" s="186">
        <v>-2044</v>
      </c>
      <c r="K76" s="186">
        <v>-13761</v>
      </c>
      <c r="L76" s="186">
        <v>29</v>
      </c>
      <c r="M76" s="186">
        <f t="shared" si="3"/>
        <v>-40104</v>
      </c>
    </row>
    <row r="77" spans="1:13" ht="20.25" customHeight="1">
      <c r="A77" s="264"/>
      <c r="B77" s="264"/>
      <c r="C77" s="186" t="s">
        <v>69</v>
      </c>
      <c r="D77" s="305"/>
      <c r="E77" s="186"/>
      <c r="G77" s="186">
        <v>84</v>
      </c>
      <c r="H77" s="186">
        <v>1793</v>
      </c>
      <c r="I77" s="186">
        <v>246</v>
      </c>
      <c r="J77" s="186">
        <v>30</v>
      </c>
      <c r="K77" s="186">
        <v>15</v>
      </c>
      <c r="L77" s="186">
        <v>-29</v>
      </c>
      <c r="M77" s="186">
        <f t="shared" si="3"/>
        <v>2139</v>
      </c>
    </row>
    <row r="78" spans="1:13" ht="28.5" customHeight="1">
      <c r="A78" s="264"/>
      <c r="B78" s="264"/>
      <c r="C78" s="186" t="s">
        <v>133</v>
      </c>
      <c r="D78" s="186"/>
      <c r="E78" s="128"/>
      <c r="G78" s="128">
        <v>0</v>
      </c>
      <c r="H78" s="128">
        <v>-49</v>
      </c>
      <c r="I78" s="323">
        <v>0</v>
      </c>
      <c r="J78" s="128">
        <v>0</v>
      </c>
      <c r="K78" s="128">
        <v>-6398</v>
      </c>
      <c r="L78" s="186">
        <v>0</v>
      </c>
      <c r="M78" s="186">
        <f t="shared" si="3"/>
        <v>-6447</v>
      </c>
    </row>
    <row r="79" spans="1:13" ht="24" customHeight="1">
      <c r="A79" s="264"/>
      <c r="B79" s="264"/>
      <c r="C79" s="531" t="s">
        <v>100</v>
      </c>
      <c r="D79" s="531"/>
      <c r="E79" s="128"/>
      <c r="G79" s="128"/>
      <c r="H79" s="128"/>
      <c r="I79" s="128"/>
      <c r="J79" s="128"/>
      <c r="K79" s="128"/>
      <c r="L79" s="186">
        <v>0</v>
      </c>
      <c r="M79" s="186">
        <f t="shared" si="3"/>
        <v>0</v>
      </c>
    </row>
    <row r="80" spans="1:13" ht="20.25" customHeight="1">
      <c r="A80" s="264"/>
      <c r="B80" s="264"/>
      <c r="C80" s="531" t="s">
        <v>110</v>
      </c>
      <c r="D80" s="531"/>
      <c r="E80" s="186"/>
      <c r="G80" s="186">
        <v>0</v>
      </c>
      <c r="H80" s="186">
        <v>-10</v>
      </c>
      <c r="I80" s="186">
        <v>0</v>
      </c>
      <c r="J80" s="186">
        <v>0</v>
      </c>
      <c r="K80" s="186">
        <v>0</v>
      </c>
      <c r="L80" s="186">
        <v>0</v>
      </c>
      <c r="M80" s="186">
        <f t="shared" si="3"/>
        <v>-10</v>
      </c>
    </row>
    <row r="81" spans="1:13" ht="19.5" customHeight="1">
      <c r="A81" s="264"/>
      <c r="B81" s="264"/>
      <c r="C81" s="180" t="s">
        <v>373</v>
      </c>
      <c r="D81" s="305"/>
      <c r="E81" s="179"/>
      <c r="G81" s="249">
        <f aca="true" t="shared" si="4" ref="G81:M81">SUM(G74:G80)</f>
        <v>1659</v>
      </c>
      <c r="H81" s="249">
        <f t="shared" si="4"/>
        <v>-71370</v>
      </c>
      <c r="I81" s="249">
        <f t="shared" si="4"/>
        <v>3986</v>
      </c>
      <c r="J81" s="249">
        <f t="shared" si="4"/>
        <v>884</v>
      </c>
      <c r="K81" s="249">
        <f t="shared" si="4"/>
        <v>-25073</v>
      </c>
      <c r="L81" s="249">
        <f t="shared" si="4"/>
        <v>0</v>
      </c>
      <c r="M81" s="249">
        <f t="shared" si="4"/>
        <v>-89914</v>
      </c>
    </row>
    <row r="82" spans="1:13" ht="21.75" customHeight="1">
      <c r="A82" s="264"/>
      <c r="B82" s="264"/>
      <c r="C82" s="13" t="s">
        <v>348</v>
      </c>
      <c r="D82" s="324"/>
      <c r="E82" s="319"/>
      <c r="G82" s="319"/>
      <c r="H82" s="319"/>
      <c r="I82" s="319"/>
      <c r="J82" s="319"/>
      <c r="K82" s="319"/>
      <c r="L82" s="320">
        <v>0</v>
      </c>
      <c r="M82" s="320">
        <v>-3343</v>
      </c>
    </row>
    <row r="83" spans="1:13" ht="22.5" customHeight="1" thickBot="1">
      <c r="A83" s="264"/>
      <c r="B83" s="264"/>
      <c r="C83" s="186" t="s">
        <v>184</v>
      </c>
      <c r="D83" s="186"/>
      <c r="E83" s="185"/>
      <c r="G83" s="185"/>
      <c r="H83" s="185"/>
      <c r="I83" s="185"/>
      <c r="J83" s="185"/>
      <c r="K83" s="185"/>
      <c r="L83" s="314">
        <f>SUM(L81:L82)</f>
        <v>0</v>
      </c>
      <c r="M83" s="314">
        <f>SUM(M81:M82)</f>
        <v>-93257</v>
      </c>
    </row>
    <row r="84" spans="1:13" ht="11.25" customHeight="1">
      <c r="A84" s="264"/>
      <c r="B84" s="264"/>
      <c r="C84" s="128"/>
      <c r="D84" s="128"/>
      <c r="E84" s="321"/>
      <c r="F84" s="321"/>
      <c r="G84" s="321"/>
      <c r="H84" s="321"/>
      <c r="I84" s="321"/>
      <c r="J84" s="321"/>
      <c r="K84" s="321"/>
      <c r="L84" s="321"/>
      <c r="M84" s="179"/>
    </row>
    <row r="85" spans="1:13" s="147" customFormat="1" ht="18.75" customHeight="1" hidden="1">
      <c r="A85" s="304"/>
      <c r="B85" s="304"/>
      <c r="C85" s="179"/>
      <c r="D85" s="179"/>
      <c r="E85" s="45"/>
      <c r="F85" s="45"/>
      <c r="G85" s="45"/>
      <c r="H85" s="45"/>
      <c r="I85" s="45"/>
      <c r="J85" s="45"/>
      <c r="K85" s="45"/>
      <c r="L85" s="45"/>
      <c r="M85" s="128"/>
    </row>
    <row r="86" spans="1:13" ht="0.75" customHeight="1">
      <c r="A86" s="264"/>
      <c r="B86" s="264"/>
      <c r="C86" s="282"/>
      <c r="D86" s="326"/>
      <c r="E86" s="326"/>
      <c r="F86" s="326"/>
      <c r="G86" s="326"/>
      <c r="H86" s="326"/>
      <c r="I86" s="326"/>
      <c r="J86" s="326"/>
      <c r="K86" s="326"/>
      <c r="L86" s="326"/>
      <c r="M86" s="326"/>
    </row>
    <row r="87" spans="1:13" s="148" customFormat="1" ht="21" customHeight="1">
      <c r="A87" s="274" t="s">
        <v>5</v>
      </c>
      <c r="B87" s="274" t="s">
        <v>39</v>
      </c>
      <c r="C87" s="293" t="s">
        <v>2</v>
      </c>
      <c r="D87" s="277"/>
      <c r="E87" s="277"/>
      <c r="F87" s="277"/>
      <c r="G87" s="277"/>
      <c r="H87" s="277"/>
      <c r="I87" s="294"/>
      <c r="J87" s="294"/>
      <c r="K87" s="295"/>
      <c r="L87" s="295"/>
      <c r="M87" s="294"/>
    </row>
    <row r="88" spans="1:13" s="148" customFormat="1" ht="52.5" customHeight="1">
      <c r="A88" s="274"/>
      <c r="B88" s="274"/>
      <c r="C88" s="505" t="s">
        <v>203</v>
      </c>
      <c r="D88" s="502"/>
      <c r="E88" s="502"/>
      <c r="F88" s="502"/>
      <c r="G88" s="502"/>
      <c r="H88" s="502"/>
      <c r="I88" s="502"/>
      <c r="J88" s="502"/>
      <c r="K88" s="502"/>
      <c r="L88" s="502"/>
      <c r="M88" s="502"/>
    </row>
    <row r="89" spans="1:13" s="148" customFormat="1" ht="24.75" customHeight="1">
      <c r="A89" s="274" t="s">
        <v>361</v>
      </c>
      <c r="B89" s="274"/>
      <c r="C89" s="293" t="s">
        <v>149</v>
      </c>
      <c r="D89" s="328"/>
      <c r="E89" s="328"/>
      <c r="F89" s="328"/>
      <c r="G89" s="328"/>
      <c r="H89" s="329"/>
      <c r="I89" s="329"/>
      <c r="J89" s="329"/>
      <c r="K89" s="329"/>
      <c r="L89" s="329"/>
      <c r="M89" s="329"/>
    </row>
    <row r="90" spans="1:13" s="148" customFormat="1" ht="26.25" customHeight="1">
      <c r="A90" s="296"/>
      <c r="B90" s="281" t="s">
        <v>64</v>
      </c>
      <c r="C90" s="491" t="s">
        <v>116</v>
      </c>
      <c r="D90" s="502"/>
      <c r="E90" s="502"/>
      <c r="F90" s="502"/>
      <c r="G90" s="502"/>
      <c r="H90" s="502"/>
      <c r="I90" s="502"/>
      <c r="J90" s="502"/>
      <c r="K90" s="502"/>
      <c r="L90" s="502"/>
      <c r="M90" s="502"/>
    </row>
    <row r="91" spans="1:13" s="148" customFormat="1" ht="25.5" customHeight="1">
      <c r="A91" s="274" t="s">
        <v>362</v>
      </c>
      <c r="B91" s="274"/>
      <c r="C91" s="293" t="s">
        <v>8</v>
      </c>
      <c r="D91" s="328"/>
      <c r="E91" s="328"/>
      <c r="F91" s="328"/>
      <c r="G91" s="328"/>
      <c r="H91" s="329"/>
      <c r="I91" s="329"/>
      <c r="J91" s="329"/>
      <c r="K91" s="329"/>
      <c r="L91" s="329"/>
      <c r="M91" s="329"/>
    </row>
    <row r="92" spans="1:13" s="148" customFormat="1" ht="21.75" customHeight="1">
      <c r="A92" s="296"/>
      <c r="B92" s="281" t="s">
        <v>64</v>
      </c>
      <c r="C92" s="491" t="s">
        <v>328</v>
      </c>
      <c r="D92" s="502"/>
      <c r="E92" s="502"/>
      <c r="F92" s="502"/>
      <c r="G92" s="502"/>
      <c r="H92" s="502"/>
      <c r="I92" s="502"/>
      <c r="J92" s="502"/>
      <c r="K92" s="502"/>
      <c r="L92" s="502"/>
      <c r="M92" s="502"/>
    </row>
    <row r="93" spans="1:13" s="148" customFormat="1" ht="1.5" customHeight="1">
      <c r="A93" s="296"/>
      <c r="B93" s="281"/>
      <c r="C93" s="330"/>
      <c r="D93" s="327"/>
      <c r="E93" s="327"/>
      <c r="F93" s="327"/>
      <c r="G93" s="327"/>
      <c r="H93" s="327"/>
      <c r="I93" s="327"/>
      <c r="J93" s="327"/>
      <c r="K93" s="327"/>
      <c r="L93" s="327"/>
      <c r="M93" s="327"/>
    </row>
    <row r="94" spans="1:13" s="148" customFormat="1" ht="1.5" customHeight="1" hidden="1">
      <c r="A94" s="274"/>
      <c r="B94" s="274"/>
      <c r="C94" s="292"/>
      <c r="D94" s="331"/>
      <c r="E94" s="331"/>
      <c r="F94" s="331"/>
      <c r="G94" s="331"/>
      <c r="H94" s="331"/>
      <c r="I94" s="332"/>
      <c r="J94" s="332"/>
      <c r="K94" s="333"/>
      <c r="L94" s="295"/>
      <c r="M94" s="332"/>
    </row>
    <row r="95" spans="1:13" s="148" customFormat="1" ht="0.75" customHeight="1" hidden="1">
      <c r="A95" s="274"/>
      <c r="B95" s="274"/>
      <c r="C95" s="331"/>
      <c r="D95" s="331"/>
      <c r="E95" s="331"/>
      <c r="F95" s="331"/>
      <c r="G95" s="331"/>
      <c r="H95" s="331"/>
      <c r="I95" s="334"/>
      <c r="J95" s="334"/>
      <c r="K95" s="46"/>
      <c r="L95" s="335"/>
      <c r="M95" s="336"/>
    </row>
    <row r="96" spans="1:13" s="148" customFormat="1" ht="24.75" customHeight="1">
      <c r="A96" s="274" t="s">
        <v>9</v>
      </c>
      <c r="B96" s="274" t="s">
        <v>38</v>
      </c>
      <c r="C96" s="293" t="s">
        <v>86</v>
      </c>
      <c r="D96" s="277"/>
      <c r="E96" s="277"/>
      <c r="F96" s="277"/>
      <c r="G96" s="277"/>
      <c r="H96" s="277"/>
      <c r="I96" s="294"/>
      <c r="J96" s="294"/>
      <c r="K96" s="295"/>
      <c r="L96" s="295"/>
      <c r="M96" s="294"/>
    </row>
    <row r="97" spans="1:13" s="148" customFormat="1" ht="42.75" customHeight="1">
      <c r="A97" s="291"/>
      <c r="B97" s="274"/>
      <c r="C97" s="491" t="s">
        <v>329</v>
      </c>
      <c r="D97" s="502"/>
      <c r="E97" s="502"/>
      <c r="F97" s="502"/>
      <c r="G97" s="502"/>
      <c r="H97" s="502"/>
      <c r="I97" s="502"/>
      <c r="J97" s="502"/>
      <c r="K97" s="502"/>
      <c r="L97" s="502"/>
      <c r="M97" s="502"/>
    </row>
    <row r="98" spans="1:13" s="148" customFormat="1" ht="42.75" customHeight="1">
      <c r="A98" s="291"/>
      <c r="B98" s="274"/>
      <c r="C98" s="491" t="s">
        <v>275</v>
      </c>
      <c r="D98" s="502"/>
      <c r="E98" s="502"/>
      <c r="F98" s="502"/>
      <c r="G98" s="502"/>
      <c r="H98" s="502"/>
      <c r="I98" s="502"/>
      <c r="J98" s="502"/>
      <c r="K98" s="502"/>
      <c r="L98" s="502"/>
      <c r="M98" s="502"/>
    </row>
    <row r="99" spans="1:13" s="148" customFormat="1" ht="24.75" customHeight="1">
      <c r="A99" s="291"/>
      <c r="B99" s="274"/>
      <c r="C99" s="527" t="s">
        <v>204</v>
      </c>
      <c r="D99" s="528"/>
      <c r="E99" s="528"/>
      <c r="F99" s="528"/>
      <c r="G99" s="528"/>
      <c r="H99" s="528"/>
      <c r="I99" s="528"/>
      <c r="J99" s="528"/>
      <c r="K99" s="528"/>
      <c r="L99" s="528"/>
      <c r="M99" s="528"/>
    </row>
    <row r="100" spans="1:13" s="148" customFormat="1" ht="24.75" customHeight="1" hidden="1">
      <c r="A100" s="291"/>
      <c r="B100" s="274"/>
      <c r="C100" s="288"/>
      <c r="D100" s="277"/>
      <c r="E100" s="277"/>
      <c r="F100" s="277"/>
      <c r="G100" s="277"/>
      <c r="H100" s="277"/>
      <c r="I100" s="294"/>
      <c r="J100" s="294"/>
      <c r="K100" s="295"/>
      <c r="L100" s="295"/>
      <c r="M100" s="294"/>
    </row>
    <row r="101" spans="1:13" s="157" customFormat="1" ht="39.75" customHeight="1">
      <c r="A101" s="264" t="s">
        <v>10</v>
      </c>
      <c r="B101" s="274" t="s">
        <v>41</v>
      </c>
      <c r="C101" s="337" t="s">
        <v>205</v>
      </c>
      <c r="D101" s="338"/>
      <c r="E101" s="338"/>
      <c r="F101" s="338"/>
      <c r="G101" s="338"/>
      <c r="H101" s="338"/>
      <c r="I101" s="332"/>
      <c r="J101" s="332"/>
      <c r="K101" s="339"/>
      <c r="L101" s="336"/>
      <c r="M101" s="332"/>
    </row>
    <row r="102" spans="1:13" s="157" customFormat="1" ht="56.25" customHeight="1">
      <c r="A102" s="264"/>
      <c r="B102" s="274"/>
      <c r="C102" s="535" t="s">
        <v>339</v>
      </c>
      <c r="D102" s="542"/>
      <c r="E102" s="542"/>
      <c r="F102" s="542"/>
      <c r="G102" s="542"/>
      <c r="H102" s="542"/>
      <c r="I102" s="542"/>
      <c r="J102" s="542"/>
      <c r="K102" s="542"/>
      <c r="L102" s="542"/>
      <c r="M102" s="542"/>
    </row>
    <row r="103" spans="1:13" s="157" customFormat="1" ht="46.5" customHeight="1">
      <c r="A103" s="274"/>
      <c r="B103" s="274"/>
      <c r="C103" s="535" t="s">
        <v>342</v>
      </c>
      <c r="D103" s="542"/>
      <c r="E103" s="542"/>
      <c r="F103" s="542"/>
      <c r="G103" s="542"/>
      <c r="H103" s="542"/>
      <c r="I103" s="542"/>
      <c r="J103" s="542"/>
      <c r="K103" s="542"/>
      <c r="L103" s="542"/>
      <c r="M103" s="542"/>
    </row>
    <row r="104" spans="1:13" s="157" customFormat="1" ht="3" customHeight="1">
      <c r="A104" s="274"/>
      <c r="B104" s="274"/>
      <c r="C104" s="338"/>
      <c r="D104" s="338"/>
      <c r="E104" s="338"/>
      <c r="F104" s="338"/>
      <c r="G104" s="338"/>
      <c r="H104" s="338"/>
      <c r="I104" s="332"/>
      <c r="J104" s="332"/>
      <c r="K104" s="339"/>
      <c r="L104" s="336"/>
      <c r="M104" s="332"/>
    </row>
    <row r="105" spans="1:13" ht="24.75" customHeight="1">
      <c r="A105" s="264" t="s">
        <v>11</v>
      </c>
      <c r="B105" s="264"/>
      <c r="C105" s="340" t="s">
        <v>182</v>
      </c>
      <c r="D105" s="341"/>
      <c r="E105" s="341"/>
      <c r="F105" s="341"/>
      <c r="G105" s="341"/>
      <c r="H105" s="341"/>
      <c r="I105" s="276"/>
      <c r="J105" s="276"/>
      <c r="K105" s="292"/>
      <c r="L105" s="341"/>
      <c r="M105" s="276"/>
    </row>
    <row r="106" spans="1:13" s="154" customFormat="1" ht="20.25" customHeight="1">
      <c r="A106" s="291"/>
      <c r="B106" s="291"/>
      <c r="C106" s="342" t="s">
        <v>266</v>
      </c>
      <c r="D106" s="342"/>
      <c r="E106" s="342"/>
      <c r="F106" s="342"/>
      <c r="G106" s="343"/>
      <c r="H106" s="344"/>
      <c r="I106" s="343"/>
      <c r="J106" s="343"/>
      <c r="K106" s="343"/>
      <c r="L106" s="344"/>
      <c r="M106" s="343"/>
    </row>
    <row r="107" spans="1:13" s="154" customFormat="1" ht="71.25" customHeight="1">
      <c r="A107" s="291"/>
      <c r="B107" s="291"/>
      <c r="C107" s="342"/>
      <c r="D107" s="342"/>
      <c r="E107" s="342"/>
      <c r="F107" s="342"/>
      <c r="G107" s="345"/>
      <c r="H107" s="346"/>
      <c r="I107" s="345" t="s">
        <v>265</v>
      </c>
      <c r="J107" s="343"/>
      <c r="K107" s="343"/>
      <c r="L107" s="344"/>
      <c r="M107" s="343"/>
    </row>
    <row r="108" spans="1:13" s="154" customFormat="1" ht="20.25" customHeight="1">
      <c r="A108" s="291"/>
      <c r="B108" s="291"/>
      <c r="C108" s="342"/>
      <c r="D108" s="342"/>
      <c r="E108" s="342"/>
      <c r="F108" s="342"/>
      <c r="G108" s="346"/>
      <c r="H108" s="343"/>
      <c r="I108" s="346" t="s">
        <v>75</v>
      </c>
      <c r="J108" s="343"/>
      <c r="K108" s="343"/>
      <c r="L108" s="344"/>
      <c r="M108" s="343"/>
    </row>
    <row r="109" spans="1:13" s="154" customFormat="1" ht="20.25" customHeight="1" thickBot="1">
      <c r="A109" s="291"/>
      <c r="B109" s="291"/>
      <c r="C109" s="342" t="s">
        <v>48</v>
      </c>
      <c r="D109" s="342"/>
      <c r="E109" s="342"/>
      <c r="F109" s="342"/>
      <c r="G109" s="46"/>
      <c r="H109" s="343"/>
      <c r="I109" s="347">
        <v>8130</v>
      </c>
      <c r="J109" s="343"/>
      <c r="K109" s="343"/>
      <c r="L109" s="344"/>
      <c r="M109" s="343"/>
    </row>
    <row r="110" spans="1:13" s="158" customFormat="1" ht="32.25" customHeight="1">
      <c r="A110" s="279" t="s">
        <v>145</v>
      </c>
      <c r="B110" s="348"/>
      <c r="C110" s="349"/>
      <c r="D110" s="350"/>
      <c r="E110" s="350"/>
      <c r="F110" s="350"/>
      <c r="G110" s="350"/>
      <c r="H110" s="350"/>
      <c r="I110" s="350"/>
      <c r="J110" s="350"/>
      <c r="K110" s="350"/>
      <c r="L110" s="350"/>
      <c r="M110" s="350"/>
    </row>
    <row r="111" spans="1:13" ht="28.5" customHeight="1">
      <c r="A111" s="33" t="s">
        <v>363</v>
      </c>
      <c r="B111" s="351">
        <v>17</v>
      </c>
      <c r="C111" s="352" t="s">
        <v>181</v>
      </c>
      <c r="D111" s="9"/>
      <c r="E111" s="9"/>
      <c r="F111" s="9"/>
      <c r="G111" s="9"/>
      <c r="H111" s="9"/>
      <c r="I111" s="9"/>
      <c r="J111" s="9"/>
      <c r="K111" s="353"/>
      <c r="L111" s="354"/>
      <c r="M111" s="355"/>
    </row>
    <row r="112" spans="1:13" ht="72.75" customHeight="1">
      <c r="A112" s="33"/>
      <c r="B112" s="33"/>
      <c r="C112" s="535" t="s">
        <v>352</v>
      </c>
      <c r="D112" s="542"/>
      <c r="E112" s="542"/>
      <c r="F112" s="542"/>
      <c r="G112" s="542"/>
      <c r="H112" s="542"/>
      <c r="I112" s="542"/>
      <c r="J112" s="542"/>
      <c r="K112" s="542"/>
      <c r="L112" s="542"/>
      <c r="M112" s="542"/>
    </row>
    <row r="113" spans="1:13" ht="69.75" customHeight="1">
      <c r="A113" s="33"/>
      <c r="B113" s="33"/>
      <c r="C113" s="535" t="s">
        <v>380</v>
      </c>
      <c r="D113" s="542"/>
      <c r="E113" s="542"/>
      <c r="F113" s="542"/>
      <c r="G113" s="542"/>
      <c r="H113" s="542"/>
      <c r="I113" s="542"/>
      <c r="J113" s="542"/>
      <c r="K113" s="542"/>
      <c r="L113" s="542"/>
      <c r="M113" s="542"/>
    </row>
    <row r="114" spans="1:13" ht="72.75" customHeight="1">
      <c r="A114" s="33"/>
      <c r="B114" s="33"/>
      <c r="C114" s="535" t="s">
        <v>338</v>
      </c>
      <c r="D114" s="542"/>
      <c r="E114" s="542"/>
      <c r="F114" s="542"/>
      <c r="G114" s="542"/>
      <c r="H114" s="542"/>
      <c r="I114" s="542"/>
      <c r="J114" s="542"/>
      <c r="K114" s="542"/>
      <c r="L114" s="542"/>
      <c r="M114" s="542"/>
    </row>
    <row r="115" spans="1:13" ht="25.5" customHeight="1">
      <c r="A115" s="33" t="s">
        <v>12</v>
      </c>
      <c r="B115" s="33">
        <v>18</v>
      </c>
      <c r="C115" s="352" t="s">
        <v>180</v>
      </c>
      <c r="D115" s="9"/>
      <c r="E115" s="9"/>
      <c r="F115" s="9"/>
      <c r="G115" s="9"/>
      <c r="H115" s="9"/>
      <c r="I115" s="9"/>
      <c r="J115" s="9"/>
      <c r="K115" s="353"/>
      <c r="L115" s="354"/>
      <c r="M115" s="355"/>
    </row>
    <row r="116" spans="1:13" ht="47.25" customHeight="1">
      <c r="A116" s="356"/>
      <c r="B116" s="356"/>
      <c r="C116" s="535" t="s">
        <v>374</v>
      </c>
      <c r="D116" s="528"/>
      <c r="E116" s="528"/>
      <c r="F116" s="528"/>
      <c r="G116" s="528"/>
      <c r="H116" s="528"/>
      <c r="I116" s="528"/>
      <c r="J116" s="528"/>
      <c r="K116" s="528"/>
      <c r="L116" s="528"/>
      <c r="M116" s="528"/>
    </row>
    <row r="117" spans="1:13" s="159" customFormat="1" ht="24" customHeight="1">
      <c r="A117" s="357" t="s">
        <v>0</v>
      </c>
      <c r="B117" s="358">
        <v>21</v>
      </c>
      <c r="C117" s="359" t="s">
        <v>276</v>
      </c>
      <c r="D117" s="360"/>
      <c r="E117" s="360"/>
      <c r="F117" s="360"/>
      <c r="G117" s="360"/>
      <c r="H117" s="360"/>
      <c r="I117" s="360"/>
      <c r="J117" s="360"/>
      <c r="K117" s="361"/>
      <c r="L117" s="362"/>
      <c r="M117" s="363"/>
    </row>
    <row r="118" spans="1:13" ht="49.5" customHeight="1">
      <c r="A118" s="33"/>
      <c r="B118" s="33"/>
      <c r="C118" s="536" t="s">
        <v>330</v>
      </c>
      <c r="D118" s="528"/>
      <c r="E118" s="528"/>
      <c r="F118" s="528"/>
      <c r="G118" s="528"/>
      <c r="H118" s="528"/>
      <c r="I118" s="528"/>
      <c r="J118" s="528"/>
      <c r="K118" s="528"/>
      <c r="L118" s="528"/>
      <c r="M118" s="528"/>
    </row>
    <row r="119" spans="1:13" s="160" customFormat="1" ht="31.5" customHeight="1">
      <c r="A119" s="33" t="s">
        <v>364</v>
      </c>
      <c r="B119" s="364"/>
      <c r="C119" s="365" t="s">
        <v>131</v>
      </c>
      <c r="D119" s="328"/>
      <c r="E119" s="328"/>
      <c r="F119" s="328"/>
      <c r="G119" s="328"/>
      <c r="H119" s="328"/>
      <c r="I119" s="328"/>
      <c r="J119" s="328"/>
      <c r="K119" s="328"/>
      <c r="L119" s="366"/>
      <c r="M119" s="366"/>
    </row>
    <row r="120" spans="1:13" s="160" customFormat="1" ht="50.25" customHeight="1">
      <c r="A120" s="367"/>
      <c r="B120" s="368"/>
      <c r="C120" s="536" t="s">
        <v>142</v>
      </c>
      <c r="D120" s="528"/>
      <c r="E120" s="528"/>
      <c r="F120" s="528"/>
      <c r="G120" s="528"/>
      <c r="H120" s="528"/>
      <c r="I120" s="528"/>
      <c r="J120" s="528"/>
      <c r="K120" s="528"/>
      <c r="L120" s="528"/>
      <c r="M120" s="528"/>
    </row>
    <row r="121" spans="1:13" s="160" customFormat="1" ht="39.75" customHeight="1">
      <c r="A121" s="367"/>
      <c r="B121" s="368"/>
      <c r="C121" s="325"/>
      <c r="D121" s="283"/>
      <c r="E121" s="283"/>
      <c r="F121" s="283"/>
      <c r="G121" s="283"/>
      <c r="H121" s="283"/>
      <c r="I121" s="283"/>
      <c r="J121" s="283"/>
      <c r="K121" s="283"/>
      <c r="L121" s="283"/>
      <c r="M121" s="283"/>
    </row>
    <row r="122" spans="1:13" s="160" customFormat="1" ht="24" customHeight="1">
      <c r="A122" s="274" t="s">
        <v>365</v>
      </c>
      <c r="B122" s="274" t="s">
        <v>34</v>
      </c>
      <c r="C122" s="280" t="s">
        <v>24</v>
      </c>
      <c r="D122" s="378"/>
      <c r="E122" s="283"/>
      <c r="F122" s="283"/>
      <c r="G122" s="283"/>
      <c r="H122" s="283"/>
      <c r="I122" s="283"/>
      <c r="J122" s="283"/>
      <c r="K122" s="283"/>
      <c r="L122" s="283"/>
      <c r="M122" s="283"/>
    </row>
    <row r="123" spans="1:13" s="148" customFormat="1" ht="21" customHeight="1">
      <c r="A123" s="292"/>
      <c r="B123" s="292"/>
      <c r="C123" s="292"/>
      <c r="D123" s="331"/>
      <c r="E123" s="331"/>
      <c r="F123" s="331"/>
      <c r="G123" s="331"/>
      <c r="H123" s="331"/>
      <c r="I123" s="369"/>
      <c r="J123" s="369"/>
      <c r="K123" s="346" t="s">
        <v>27</v>
      </c>
      <c r="L123" s="369"/>
      <c r="M123" s="346" t="s">
        <v>107</v>
      </c>
    </row>
    <row r="124" spans="1:13" s="148" customFormat="1" ht="20.25" customHeight="1" thickBot="1">
      <c r="A124" s="292"/>
      <c r="B124" s="292"/>
      <c r="C124" s="292"/>
      <c r="D124" s="331"/>
      <c r="E124" s="331"/>
      <c r="F124" s="331"/>
      <c r="G124" s="331"/>
      <c r="H124" s="331"/>
      <c r="I124" s="369"/>
      <c r="J124" s="369"/>
      <c r="K124" s="370" t="s">
        <v>106</v>
      </c>
      <c r="L124" s="371"/>
      <c r="M124" s="370" t="s">
        <v>106</v>
      </c>
    </row>
    <row r="125" spans="1:13" s="148" customFormat="1" ht="24.75" customHeight="1">
      <c r="A125" s="274"/>
      <c r="B125" s="274"/>
      <c r="C125" s="280"/>
      <c r="D125" s="331"/>
      <c r="E125" s="331"/>
      <c r="F125" s="331"/>
      <c r="G125" s="331"/>
      <c r="H125" s="331"/>
      <c r="I125" s="372"/>
      <c r="J125" s="372"/>
      <c r="K125" s="373" t="s">
        <v>165</v>
      </c>
      <c r="L125" s="374"/>
      <c r="M125" s="373" t="s">
        <v>165</v>
      </c>
    </row>
    <row r="126" spans="1:13" s="158" customFormat="1" ht="18.75" customHeight="1">
      <c r="A126" s="274"/>
      <c r="B126" s="274"/>
      <c r="C126" s="375"/>
      <c r="D126" s="331"/>
      <c r="E126" s="331"/>
      <c r="F126" s="331"/>
      <c r="G126" s="331"/>
      <c r="H126" s="551"/>
      <c r="I126" s="551"/>
      <c r="J126" s="376"/>
      <c r="K126" s="377" t="s">
        <v>23</v>
      </c>
      <c r="L126" s="377"/>
      <c r="M126" s="377" t="s">
        <v>23</v>
      </c>
    </row>
    <row r="127" spans="1:13" s="148" customFormat="1" ht="4.5" customHeight="1" hidden="1">
      <c r="A127" s="274"/>
      <c r="B127" s="274"/>
      <c r="C127" s="378"/>
      <c r="D127" s="378"/>
      <c r="E127" s="378"/>
      <c r="F127" s="378"/>
      <c r="G127" s="378"/>
      <c r="H127" s="378"/>
      <c r="I127" s="378"/>
      <c r="J127" s="378"/>
      <c r="K127" s="378"/>
      <c r="L127" s="378"/>
      <c r="M127" s="378"/>
    </row>
    <row r="128" spans="1:13" s="148" customFormat="1" ht="4.5" customHeight="1">
      <c r="A128" s="274"/>
      <c r="B128" s="274"/>
      <c r="C128" s="378"/>
      <c r="D128" s="378"/>
      <c r="E128" s="378"/>
      <c r="F128" s="378"/>
      <c r="G128" s="378"/>
      <c r="H128" s="378"/>
      <c r="I128" s="378"/>
      <c r="J128" s="378"/>
      <c r="K128" s="378"/>
      <c r="L128" s="378"/>
      <c r="M128" s="378"/>
    </row>
    <row r="129" spans="5:13" s="148" customFormat="1" ht="27.75" customHeight="1">
      <c r="E129" s="378"/>
      <c r="F129" s="378"/>
      <c r="G129" s="378"/>
      <c r="H129" s="378"/>
      <c r="I129" s="378"/>
      <c r="J129" s="378"/>
      <c r="K129" s="378"/>
      <c r="L129" s="378"/>
      <c r="M129" s="378"/>
    </row>
    <row r="130" spans="1:13" s="148" customFormat="1" ht="20.25" customHeight="1">
      <c r="A130" s="274"/>
      <c r="B130" s="274"/>
      <c r="C130" s="280"/>
      <c r="D130" s="378"/>
      <c r="E130" s="378"/>
      <c r="F130" s="378"/>
      <c r="G130" s="378"/>
      <c r="H130" s="378"/>
      <c r="I130" s="378"/>
      <c r="J130" s="378"/>
      <c r="K130" s="378"/>
      <c r="L130" s="378"/>
      <c r="M130" s="378"/>
    </row>
    <row r="131" spans="1:13" s="148" customFormat="1" ht="24" customHeight="1">
      <c r="A131" s="274"/>
      <c r="B131" s="274"/>
      <c r="C131" s="375" t="s">
        <v>188</v>
      </c>
      <c r="D131" s="331"/>
      <c r="E131" s="331"/>
      <c r="F131" s="331"/>
      <c r="G131" s="331"/>
      <c r="H131" s="331"/>
      <c r="I131" s="379"/>
      <c r="J131" s="379"/>
      <c r="K131" s="379"/>
      <c r="L131" s="380"/>
      <c r="M131" s="379"/>
    </row>
    <row r="132" spans="1:13" s="148" customFormat="1" ht="23.25">
      <c r="A132" s="274"/>
      <c r="B132" s="274"/>
      <c r="C132" s="381" t="s">
        <v>50</v>
      </c>
      <c r="D132" s="382"/>
      <c r="E132" s="382"/>
      <c r="F132" s="382"/>
      <c r="G132" s="382"/>
      <c r="H132" s="382"/>
      <c r="I132" s="383"/>
      <c r="J132" s="383"/>
      <c r="K132" s="384">
        <f>M132-451</f>
        <v>511</v>
      </c>
      <c r="L132" s="295"/>
      <c r="M132" s="384">
        <v>962</v>
      </c>
    </row>
    <row r="133" spans="1:13" s="148" customFormat="1" ht="24.75" customHeight="1">
      <c r="A133" s="274"/>
      <c r="B133" s="274"/>
      <c r="C133" s="381" t="s">
        <v>51</v>
      </c>
      <c r="D133" s="382"/>
      <c r="E133" s="382"/>
      <c r="F133" s="382"/>
      <c r="G133" s="382"/>
      <c r="H133" s="382"/>
      <c r="I133" s="384"/>
      <c r="J133" s="384"/>
      <c r="K133" s="384">
        <f>M133+80</f>
        <v>-12661</v>
      </c>
      <c r="L133" s="335"/>
      <c r="M133" s="384">
        <v>-12741</v>
      </c>
    </row>
    <row r="134" spans="1:13" s="148" customFormat="1" ht="24.75" customHeight="1">
      <c r="A134" s="274"/>
      <c r="B134" s="274"/>
      <c r="C134" s="381" t="s">
        <v>206</v>
      </c>
      <c r="D134" s="382"/>
      <c r="E134" s="382"/>
      <c r="F134" s="382"/>
      <c r="G134" s="382"/>
      <c r="H134" s="382"/>
      <c r="I134" s="384"/>
      <c r="J134" s="384"/>
      <c r="K134" s="385">
        <f>M134-59</f>
        <v>22</v>
      </c>
      <c r="L134" s="386"/>
      <c r="M134" s="385">
        <v>81</v>
      </c>
    </row>
    <row r="135" spans="1:13" s="148" customFormat="1" ht="23.25">
      <c r="A135" s="274"/>
      <c r="B135" s="274"/>
      <c r="C135" s="381"/>
      <c r="D135" s="382"/>
      <c r="E135" s="382"/>
      <c r="F135" s="382"/>
      <c r="G135" s="382"/>
      <c r="H135" s="382"/>
      <c r="I135" s="384"/>
      <c r="J135" s="384"/>
      <c r="K135" s="384">
        <f>SUM(K132:K134)</f>
        <v>-12128</v>
      </c>
      <c r="L135" s="335"/>
      <c r="M135" s="384">
        <f>SUM(M132:M134)</f>
        <v>-11698</v>
      </c>
    </row>
    <row r="136" spans="1:13" s="148" customFormat="1" ht="23.25">
      <c r="A136" s="274"/>
      <c r="B136" s="274"/>
      <c r="C136" s="375" t="s">
        <v>207</v>
      </c>
      <c r="D136" s="382"/>
      <c r="E136" s="382"/>
      <c r="F136" s="382"/>
      <c r="G136" s="382"/>
      <c r="H136" s="382"/>
      <c r="I136" s="384"/>
      <c r="J136" s="384"/>
      <c r="K136" s="384"/>
      <c r="L136" s="335"/>
      <c r="M136" s="384"/>
    </row>
    <row r="137" spans="1:13" s="148" customFormat="1" ht="25.5" customHeight="1">
      <c r="A137" s="274"/>
      <c r="B137" s="274"/>
      <c r="C137" s="381" t="s">
        <v>50</v>
      </c>
      <c r="D137" s="331"/>
      <c r="E137" s="331"/>
      <c r="F137" s="331"/>
      <c r="G137" s="331"/>
      <c r="H137" s="331"/>
      <c r="I137" s="383"/>
      <c r="J137" s="383"/>
      <c r="K137" s="384">
        <f>M137-20</f>
        <v>251</v>
      </c>
      <c r="L137" s="335"/>
      <c r="M137" s="384">
        <v>271</v>
      </c>
    </row>
    <row r="138" spans="1:13" s="148" customFormat="1" ht="33" customHeight="1" thickBot="1">
      <c r="A138" s="274"/>
      <c r="B138" s="274"/>
      <c r="C138" s="387"/>
      <c r="D138" s="331"/>
      <c r="E138" s="331"/>
      <c r="F138" s="331"/>
      <c r="G138" s="331"/>
      <c r="H138" s="331"/>
      <c r="I138" s="383"/>
      <c r="J138" s="383"/>
      <c r="K138" s="388">
        <f>SUM(K135:K137)</f>
        <v>-11877</v>
      </c>
      <c r="L138" s="389"/>
      <c r="M138" s="388">
        <f>SUM(M135:M137)</f>
        <v>-11427</v>
      </c>
    </row>
    <row r="139" spans="1:13" s="148" customFormat="1" ht="24" customHeight="1">
      <c r="A139" s="274"/>
      <c r="B139" s="274"/>
      <c r="C139" s="381"/>
      <c r="D139" s="382"/>
      <c r="E139" s="382"/>
      <c r="F139" s="382"/>
      <c r="G139" s="382"/>
      <c r="H139" s="331"/>
      <c r="I139" s="383"/>
      <c r="J139" s="383"/>
      <c r="K139" s="384"/>
      <c r="L139" s="335"/>
      <c r="M139" s="384"/>
    </row>
    <row r="140" spans="1:13" s="148" customFormat="1" ht="65.25" customHeight="1">
      <c r="A140" s="274"/>
      <c r="B140" s="274"/>
      <c r="C140" s="491" t="s">
        <v>333</v>
      </c>
      <c r="D140" s="502"/>
      <c r="E140" s="502"/>
      <c r="F140" s="502"/>
      <c r="G140" s="502"/>
      <c r="H140" s="502"/>
      <c r="I140" s="502"/>
      <c r="J140" s="502"/>
      <c r="K140" s="502"/>
      <c r="L140" s="502"/>
      <c r="M140" s="502"/>
    </row>
    <row r="141" spans="1:13" s="148" customFormat="1" ht="27.75" customHeight="1">
      <c r="A141" s="274" t="s">
        <v>13</v>
      </c>
      <c r="B141" s="274" t="s">
        <v>35</v>
      </c>
      <c r="C141" s="390" t="s">
        <v>14</v>
      </c>
      <c r="D141" s="331"/>
      <c r="E141" s="331"/>
      <c r="F141" s="331"/>
      <c r="G141" s="331"/>
      <c r="H141" s="331"/>
      <c r="I141" s="334"/>
      <c r="J141" s="334"/>
      <c r="K141" s="383"/>
      <c r="L141" s="335"/>
      <c r="M141" s="391"/>
    </row>
    <row r="142" spans="1:13" s="148" customFormat="1" ht="27.75" customHeight="1">
      <c r="A142" s="274"/>
      <c r="B142" s="274"/>
      <c r="C142" s="392" t="s">
        <v>331</v>
      </c>
      <c r="D142" s="331"/>
      <c r="E142" s="331"/>
      <c r="F142" s="331"/>
      <c r="G142" s="331"/>
      <c r="H142" s="331"/>
      <c r="I142" s="334"/>
      <c r="J142" s="334"/>
      <c r="K142" s="393"/>
      <c r="L142" s="394"/>
      <c r="M142" s="395"/>
    </row>
    <row r="143" spans="1:13" s="148" customFormat="1" ht="8.25" customHeight="1">
      <c r="A143" s="274"/>
      <c r="B143" s="274"/>
      <c r="C143" s="396"/>
      <c r="D143" s="331"/>
      <c r="E143" s="331"/>
      <c r="F143" s="331"/>
      <c r="G143" s="331"/>
      <c r="H143" s="331"/>
      <c r="I143" s="334"/>
      <c r="J143" s="334"/>
      <c r="K143" s="46"/>
      <c r="L143" s="397"/>
      <c r="M143" s="128"/>
    </row>
    <row r="144" spans="1:13" s="148" customFormat="1" ht="0.75" customHeight="1">
      <c r="A144" s="274"/>
      <c r="B144" s="274"/>
      <c r="C144" s="292"/>
      <c r="D144" s="331"/>
      <c r="E144" s="331"/>
      <c r="F144" s="331"/>
      <c r="G144" s="331"/>
      <c r="H144" s="331"/>
      <c r="I144" s="332"/>
      <c r="J144" s="332"/>
      <c r="K144" s="333"/>
      <c r="L144" s="295"/>
      <c r="M144" s="332"/>
    </row>
    <row r="145" spans="1:13" s="148" customFormat="1" ht="1.5" customHeight="1">
      <c r="A145" s="274"/>
      <c r="B145" s="274"/>
      <c r="C145" s="331"/>
      <c r="D145" s="331"/>
      <c r="E145" s="331"/>
      <c r="F145" s="331"/>
      <c r="G145" s="331"/>
      <c r="H145" s="331"/>
      <c r="I145" s="334"/>
      <c r="J145" s="334"/>
      <c r="K145" s="46"/>
      <c r="L145" s="335"/>
      <c r="M145" s="336"/>
    </row>
    <row r="146" spans="1:13" s="148" customFormat="1" ht="22.5" customHeight="1">
      <c r="A146" s="274" t="s">
        <v>15</v>
      </c>
      <c r="B146" s="274" t="s">
        <v>36</v>
      </c>
      <c r="C146" s="280" t="s">
        <v>84</v>
      </c>
      <c r="D146" s="331"/>
      <c r="E146" s="331"/>
      <c r="F146" s="331"/>
      <c r="G146" s="331"/>
      <c r="H146" s="331"/>
      <c r="I146" s="398"/>
      <c r="J146" s="398"/>
      <c r="K146" s="383"/>
      <c r="L146" s="335"/>
      <c r="M146" s="398"/>
    </row>
    <row r="147" spans="1:13" s="148" customFormat="1" ht="22.5" customHeight="1">
      <c r="A147" s="274"/>
      <c r="B147" s="274"/>
      <c r="C147" s="392" t="s">
        <v>235</v>
      </c>
      <c r="D147" s="331"/>
      <c r="E147" s="331"/>
      <c r="F147" s="331"/>
      <c r="G147" s="331"/>
      <c r="H147" s="331"/>
      <c r="I147" s="398"/>
      <c r="J147" s="398"/>
      <c r="K147" s="383"/>
      <c r="L147" s="335"/>
      <c r="M147" s="398"/>
    </row>
    <row r="148" spans="1:13" s="148" customFormat="1" ht="5.25" customHeight="1" hidden="1">
      <c r="A148" s="274"/>
      <c r="B148" s="274"/>
      <c r="C148" s="399"/>
      <c r="D148" s="331"/>
      <c r="E148" s="331"/>
      <c r="F148" s="331"/>
      <c r="G148" s="331"/>
      <c r="H148" s="331"/>
      <c r="I148" s="334"/>
      <c r="J148" s="334"/>
      <c r="K148" s="383"/>
      <c r="L148" s="335"/>
      <c r="M148" s="391"/>
    </row>
    <row r="149" spans="1:13" s="148" customFormat="1" ht="6.75" customHeight="1" hidden="1">
      <c r="A149" s="274"/>
      <c r="B149" s="274"/>
      <c r="C149" s="331"/>
      <c r="D149" s="331"/>
      <c r="E149" s="331"/>
      <c r="F149" s="331"/>
      <c r="G149" s="331"/>
      <c r="H149" s="331"/>
      <c r="I149" s="334"/>
      <c r="J149" s="334"/>
      <c r="K149" s="400"/>
      <c r="L149" s="335"/>
      <c r="M149" s="336"/>
    </row>
    <row r="150" spans="1:13" s="148" customFormat="1" ht="17.25" customHeight="1" hidden="1">
      <c r="A150" s="274"/>
      <c r="B150" s="274"/>
      <c r="C150" s="331"/>
      <c r="D150" s="331"/>
      <c r="E150" s="331"/>
      <c r="F150" s="331"/>
      <c r="G150" s="331"/>
      <c r="H150" s="331"/>
      <c r="I150" s="334"/>
      <c r="J150" s="334"/>
      <c r="K150" s="46"/>
      <c r="L150" s="335"/>
      <c r="M150" s="336"/>
    </row>
    <row r="151" spans="1:13" s="148" customFormat="1" ht="4.5" customHeight="1" hidden="1">
      <c r="A151" s="274"/>
      <c r="B151" s="274"/>
      <c r="C151" s="331"/>
      <c r="D151" s="331"/>
      <c r="E151" s="331"/>
      <c r="F151" s="331"/>
      <c r="G151" s="331"/>
      <c r="H151" s="331"/>
      <c r="I151" s="398"/>
      <c r="J151" s="398"/>
      <c r="K151" s="398"/>
      <c r="L151" s="335"/>
      <c r="M151" s="398"/>
    </row>
    <row r="152" s="148" customFormat="1" ht="31.5" customHeight="1"/>
    <row r="153" spans="1:13" s="148" customFormat="1" ht="20.25" customHeight="1">
      <c r="A153" s="297"/>
      <c r="B153" s="297"/>
      <c r="C153" s="302"/>
      <c r="D153" s="19"/>
      <c r="E153" s="19"/>
      <c r="F153" s="19"/>
      <c r="G153" s="19"/>
      <c r="H153" s="19"/>
      <c r="I153" s="19"/>
      <c r="J153" s="19"/>
      <c r="K153" s="19"/>
      <c r="L153" s="19"/>
      <c r="M153" s="19"/>
    </row>
    <row r="154" spans="1:13" s="148" customFormat="1" ht="20.25" customHeight="1">
      <c r="A154" s="274" t="s">
        <v>16</v>
      </c>
      <c r="B154" s="274" t="s">
        <v>38</v>
      </c>
      <c r="C154" s="293" t="s">
        <v>87</v>
      </c>
      <c r="D154" s="277"/>
      <c r="E154" s="277"/>
      <c r="F154" s="277"/>
      <c r="G154" s="277"/>
      <c r="H154" s="277"/>
      <c r="I154" s="294"/>
      <c r="J154" s="294"/>
      <c r="K154" s="295"/>
      <c r="L154" s="295"/>
      <c r="M154" s="294"/>
    </row>
    <row r="155" spans="1:13" s="148" customFormat="1" ht="20.25" customHeight="1">
      <c r="A155" s="297"/>
      <c r="B155" s="297"/>
      <c r="C155" s="546" t="s">
        <v>332</v>
      </c>
      <c r="D155" s="547"/>
      <c r="E155" s="547"/>
      <c r="F155" s="547"/>
      <c r="G155" s="547"/>
      <c r="H155" s="547"/>
      <c r="I155" s="547"/>
      <c r="J155" s="547"/>
      <c r="K155" s="547"/>
      <c r="L155" s="547"/>
      <c r="M155" s="547"/>
    </row>
    <row r="156" spans="1:13" s="148" customFormat="1" ht="20.25" customHeight="1">
      <c r="A156" s="297"/>
      <c r="B156" s="297"/>
      <c r="C156" s="302"/>
      <c r="D156" s="19"/>
      <c r="E156" s="19"/>
      <c r="F156" s="19"/>
      <c r="G156" s="19"/>
      <c r="H156" s="19"/>
      <c r="I156" s="19"/>
      <c r="J156" s="19"/>
      <c r="K156" s="19"/>
      <c r="L156" s="19"/>
      <c r="M156" s="19"/>
    </row>
    <row r="157" spans="1:13" s="148" customFormat="1" ht="20.25" customHeight="1">
      <c r="A157" s="296" t="s">
        <v>17</v>
      </c>
      <c r="B157" s="297"/>
      <c r="C157" s="539" t="s">
        <v>208</v>
      </c>
      <c r="D157" s="540"/>
      <c r="E157" s="541"/>
      <c r="F157" s="541"/>
      <c r="G157" s="541"/>
      <c r="H157" s="541"/>
      <c r="I157" s="19"/>
      <c r="J157" s="19"/>
      <c r="K157" s="19"/>
      <c r="L157" s="19"/>
      <c r="M157" s="19"/>
    </row>
    <row r="158" spans="1:13" s="148" customFormat="1" ht="20.25" customHeight="1">
      <c r="A158" s="296"/>
      <c r="B158" s="297"/>
      <c r="C158" s="401"/>
      <c r="D158" s="402"/>
      <c r="E158" s="292"/>
      <c r="F158" s="292"/>
      <c r="G158" s="403"/>
      <c r="H158" s="403"/>
      <c r="I158" s="403"/>
      <c r="J158" s="403"/>
      <c r="K158" s="403"/>
      <c r="L158" s="292"/>
      <c r="M158" s="292"/>
    </row>
    <row r="159" spans="1:13" s="148" customFormat="1" ht="45.75" customHeight="1">
      <c r="A159" s="296"/>
      <c r="B159" s="297"/>
      <c r="C159" s="403"/>
      <c r="D159" s="403"/>
      <c r="E159" s="403" t="s">
        <v>215</v>
      </c>
      <c r="F159" s="403" t="s">
        <v>213</v>
      </c>
      <c r="G159" s="403" t="s">
        <v>210</v>
      </c>
      <c r="H159" s="292"/>
      <c r="I159" s="292"/>
      <c r="J159" s="292"/>
      <c r="K159" s="292"/>
      <c r="L159" s="292"/>
      <c r="M159" s="292"/>
    </row>
    <row r="160" spans="1:13" s="148" customFormat="1" ht="56.25" customHeight="1">
      <c r="A160" s="296"/>
      <c r="B160" s="297"/>
      <c r="C160" s="401"/>
      <c r="D160" s="404"/>
      <c r="E160" s="403" t="s">
        <v>214</v>
      </c>
      <c r="F160" s="403" t="s">
        <v>214</v>
      </c>
      <c r="G160" s="403" t="s">
        <v>212</v>
      </c>
      <c r="H160" s="292"/>
      <c r="I160" s="292"/>
      <c r="J160" s="292"/>
      <c r="K160" s="292"/>
      <c r="L160" s="292"/>
      <c r="M160" s="292"/>
    </row>
    <row r="161" spans="1:13" s="148" customFormat="1" ht="26.25" customHeight="1" thickBot="1">
      <c r="A161" s="296"/>
      <c r="B161" s="297"/>
      <c r="C161" s="499" t="s">
        <v>209</v>
      </c>
      <c r="D161" s="503"/>
      <c r="E161" s="405" t="s">
        <v>44</v>
      </c>
      <c r="F161" s="405" t="s">
        <v>44</v>
      </c>
      <c r="G161" s="406" t="s">
        <v>211</v>
      </c>
      <c r="H161" s="407"/>
      <c r="I161" s="407"/>
      <c r="J161" s="292"/>
      <c r="K161" s="292"/>
      <c r="L161" s="292"/>
      <c r="M161" s="292"/>
    </row>
    <row r="162" spans="1:13" s="148" customFormat="1" ht="20.25" customHeight="1">
      <c r="A162" s="296"/>
      <c r="B162" s="297"/>
      <c r="C162" s="408" t="s">
        <v>216</v>
      </c>
      <c r="D162" s="397"/>
      <c r="E162" s="409">
        <v>65433</v>
      </c>
      <c r="F162" s="409">
        <v>38527</v>
      </c>
      <c r="G162" s="288"/>
      <c r="H162" s="288"/>
      <c r="I162" s="397" t="s">
        <v>218</v>
      </c>
      <c r="J162" s="292"/>
      <c r="K162" s="292"/>
      <c r="L162" s="292"/>
      <c r="M162" s="292"/>
    </row>
    <row r="163" spans="1:13" s="148" customFormat="1" ht="20.25" customHeight="1">
      <c r="A163" s="296"/>
      <c r="B163" s="297"/>
      <c r="C163" s="408" t="s">
        <v>217</v>
      </c>
      <c r="D163" s="397"/>
      <c r="E163" s="409">
        <v>4200</v>
      </c>
      <c r="F163" s="409">
        <v>4200</v>
      </c>
      <c r="G163" s="288"/>
      <c r="H163" s="288"/>
      <c r="I163" s="397" t="s">
        <v>219</v>
      </c>
      <c r="J163" s="292"/>
      <c r="K163" s="292"/>
      <c r="L163" s="292"/>
      <c r="M163" s="292"/>
    </row>
    <row r="164" spans="1:13" s="148" customFormat="1" ht="20.25" customHeight="1" thickBot="1">
      <c r="A164" s="296"/>
      <c r="B164" s="297"/>
      <c r="C164" s="410"/>
      <c r="D164" s="410"/>
      <c r="E164" s="411">
        <f>SUM(E162:E163)</f>
        <v>69633</v>
      </c>
      <c r="F164" s="411">
        <f>SUM(F162:F163)</f>
        <v>42727</v>
      </c>
      <c r="G164" s="412"/>
      <c r="H164" s="412"/>
      <c r="I164" s="412"/>
      <c r="J164" s="292"/>
      <c r="K164" s="292"/>
      <c r="L164" s="292"/>
      <c r="M164" s="292"/>
    </row>
    <row r="165" spans="1:13" s="148" customFormat="1" ht="20.25" customHeight="1">
      <c r="A165" s="296"/>
      <c r="B165" s="297"/>
      <c r="C165" s="401"/>
      <c r="D165" s="402"/>
      <c r="E165" s="19"/>
      <c r="F165" s="19"/>
      <c r="G165" s="19"/>
      <c r="H165" s="19"/>
      <c r="I165" s="19"/>
      <c r="J165" s="19"/>
      <c r="K165" s="19"/>
      <c r="L165" s="19"/>
      <c r="M165" s="19"/>
    </row>
    <row r="166" spans="1:13" s="148" customFormat="1" ht="25.5" customHeight="1">
      <c r="A166" s="274" t="s">
        <v>366</v>
      </c>
      <c r="B166" s="274" t="s">
        <v>40</v>
      </c>
      <c r="C166" s="413" t="s">
        <v>88</v>
      </c>
      <c r="D166" s="277"/>
      <c r="E166" s="277"/>
      <c r="F166" s="277"/>
      <c r="G166" s="277"/>
      <c r="H166" s="277"/>
      <c r="I166" s="294"/>
      <c r="J166" s="294"/>
      <c r="K166" s="295"/>
      <c r="L166" s="295"/>
      <c r="M166" s="294"/>
    </row>
    <row r="167" spans="1:13" s="148" customFormat="1" ht="0.75" customHeight="1">
      <c r="A167" s="274" t="s">
        <v>96</v>
      </c>
      <c r="B167" s="274"/>
      <c r="C167" s="413"/>
      <c r="D167" s="277"/>
      <c r="E167" s="277"/>
      <c r="F167" s="277"/>
      <c r="G167" s="277"/>
      <c r="H167" s="277"/>
      <c r="I167" s="294"/>
      <c r="J167" s="294"/>
      <c r="K167" s="295"/>
      <c r="L167" s="295"/>
      <c r="M167" s="294"/>
    </row>
    <row r="168" spans="1:13" s="148" customFormat="1" ht="4.5" customHeight="1" hidden="1">
      <c r="A168" s="274"/>
      <c r="B168" s="274"/>
      <c r="C168" s="413"/>
      <c r="D168" s="277"/>
      <c r="E168" s="277"/>
      <c r="F168" s="277"/>
      <c r="G168" s="277"/>
      <c r="H168" s="277"/>
      <c r="I168" s="294"/>
      <c r="J168" s="294"/>
      <c r="K168" s="292"/>
      <c r="L168" s="414"/>
      <c r="M168" s="414"/>
    </row>
    <row r="169" spans="1:13" s="148" customFormat="1" ht="25.5" customHeight="1">
      <c r="A169" s="274"/>
      <c r="B169" s="274"/>
      <c r="C169" s="415" t="s">
        <v>272</v>
      </c>
      <c r="D169" s="277"/>
      <c r="E169" s="277"/>
      <c r="F169" s="277"/>
      <c r="G169" s="277"/>
      <c r="H169" s="277"/>
      <c r="I169" s="294"/>
      <c r="J169" s="294"/>
      <c r="K169" s="416"/>
      <c r="L169" s="416"/>
      <c r="M169" s="416"/>
    </row>
    <row r="170" spans="1:13" s="148" customFormat="1" ht="22.5" customHeight="1">
      <c r="A170" s="274"/>
      <c r="B170" s="274"/>
      <c r="C170" s="415"/>
      <c r="D170" s="277"/>
      <c r="E170" s="277"/>
      <c r="F170" s="277"/>
      <c r="G170" s="277"/>
      <c r="H170" s="277"/>
      <c r="I170" s="294"/>
      <c r="J170" s="294"/>
      <c r="K170" s="417" t="s">
        <v>271</v>
      </c>
      <c r="L170" s="418"/>
      <c r="M170" s="419" t="s">
        <v>169</v>
      </c>
    </row>
    <row r="171" spans="1:13" s="148" customFormat="1" ht="25.5" customHeight="1" thickBot="1">
      <c r="A171" s="274"/>
      <c r="B171" s="274"/>
      <c r="C171" s="415"/>
      <c r="D171" s="277"/>
      <c r="E171" s="277"/>
      <c r="F171" s="277"/>
      <c r="G171" s="277"/>
      <c r="H171" s="277"/>
      <c r="I171" s="294"/>
      <c r="J171" s="294"/>
      <c r="K171" s="405" t="s">
        <v>44</v>
      </c>
      <c r="L171" s="416"/>
      <c r="M171" s="405" t="s">
        <v>44</v>
      </c>
    </row>
    <row r="172" spans="1:13" s="148" customFormat="1" ht="27" customHeight="1">
      <c r="A172" s="281"/>
      <c r="B172" s="281"/>
      <c r="C172" s="420" t="s">
        <v>220</v>
      </c>
      <c r="D172" s="266"/>
      <c r="E172" s="266"/>
      <c r="F172" s="266"/>
      <c r="G172" s="266"/>
      <c r="H172" s="266"/>
      <c r="I172" s="294"/>
      <c r="J172" s="294"/>
      <c r="K172" s="421"/>
      <c r="L172" s="422"/>
      <c r="M172" s="421"/>
    </row>
    <row r="173" spans="1:13" s="148" customFormat="1" ht="27" customHeight="1">
      <c r="A173" s="274"/>
      <c r="B173" s="274"/>
      <c r="C173" s="375" t="s">
        <v>49</v>
      </c>
      <c r="D173" s="331"/>
      <c r="E173" s="331"/>
      <c r="F173" s="331"/>
      <c r="G173" s="331"/>
      <c r="H173" s="331"/>
      <c r="I173" s="292"/>
      <c r="J173" s="292"/>
      <c r="K173" s="421">
        <v>0</v>
      </c>
      <c r="L173" s="422"/>
      <c r="M173" s="421">
        <v>32</v>
      </c>
    </row>
    <row r="174" spans="1:13" s="148" customFormat="1" ht="30" customHeight="1">
      <c r="A174" s="274"/>
      <c r="B174" s="274"/>
      <c r="C174" s="375" t="s">
        <v>221</v>
      </c>
      <c r="D174" s="331"/>
      <c r="E174" s="331"/>
      <c r="F174" s="331"/>
      <c r="G174" s="331"/>
      <c r="H174" s="331"/>
      <c r="I174" s="292"/>
      <c r="J174" s="292"/>
      <c r="K174" s="421">
        <v>236</v>
      </c>
      <c r="L174" s="422"/>
      <c r="M174" s="421">
        <v>169</v>
      </c>
    </row>
    <row r="175" spans="1:13" s="148" customFormat="1" ht="20.25" customHeight="1">
      <c r="A175" s="274"/>
      <c r="B175" s="274"/>
      <c r="C175" s="381"/>
      <c r="D175" s="331"/>
      <c r="E175" s="331"/>
      <c r="F175" s="331"/>
      <c r="G175" s="331"/>
      <c r="H175" s="331"/>
      <c r="I175" s="292"/>
      <c r="J175" s="292"/>
      <c r="K175" s="423">
        <f>SUM(K173:K174)</f>
        <v>236</v>
      </c>
      <c r="L175" s="422"/>
      <c r="M175" s="423">
        <f>SUM(M173:M174)</f>
        <v>201</v>
      </c>
    </row>
    <row r="176" spans="1:13" s="148" customFormat="1" ht="21" customHeight="1" hidden="1" thickBot="1">
      <c r="A176" s="274"/>
      <c r="B176" s="274"/>
      <c r="C176" s="424"/>
      <c r="D176" s="331"/>
      <c r="E176" s="331"/>
      <c r="F176" s="331"/>
      <c r="G176" s="331"/>
      <c r="H176" s="331"/>
      <c r="I176" s="292"/>
      <c r="J176" s="292"/>
      <c r="K176" s="425">
        <f>SUM(K173:K174)</f>
        <v>236</v>
      </c>
      <c r="L176" s="422"/>
      <c r="M176" s="425">
        <f>SUM(M173:M174)</f>
        <v>201</v>
      </c>
    </row>
    <row r="177" spans="1:13" s="148" customFormat="1" ht="3.75" customHeight="1" hidden="1">
      <c r="A177" s="274"/>
      <c r="B177" s="274"/>
      <c r="C177" s="424"/>
      <c r="D177" s="331"/>
      <c r="E177" s="331"/>
      <c r="F177" s="331"/>
      <c r="G177" s="331"/>
      <c r="H177" s="331"/>
      <c r="I177" s="292"/>
      <c r="J177" s="292"/>
      <c r="K177" s="46"/>
      <c r="L177" s="422"/>
      <c r="M177" s="46"/>
    </row>
    <row r="178" spans="1:13" s="148" customFormat="1" ht="24" customHeight="1">
      <c r="A178" s="274"/>
      <c r="B178" s="274"/>
      <c r="C178" s="424" t="s">
        <v>315</v>
      </c>
      <c r="D178" s="331"/>
      <c r="E178" s="331"/>
      <c r="F178" s="331"/>
      <c r="G178" s="331"/>
      <c r="H178" s="331"/>
      <c r="I178" s="292"/>
      <c r="J178" s="292"/>
      <c r="K178" s="46"/>
      <c r="L178" s="422"/>
      <c r="M178" s="46"/>
    </row>
    <row r="179" spans="1:13" s="148" customFormat="1" ht="18" customHeight="1">
      <c r="A179" s="274"/>
      <c r="B179" s="274"/>
      <c r="C179" s="424" t="s">
        <v>314</v>
      </c>
      <c r="D179" s="331"/>
      <c r="E179" s="331"/>
      <c r="F179" s="331"/>
      <c r="G179" s="331"/>
      <c r="H179" s="331"/>
      <c r="I179" s="292"/>
      <c r="J179" s="292"/>
      <c r="K179" s="46"/>
      <c r="L179" s="422"/>
      <c r="M179" s="46"/>
    </row>
    <row r="180" spans="1:13" s="148" customFormat="1" ht="21" customHeight="1">
      <c r="A180" s="274"/>
      <c r="B180" s="274"/>
      <c r="C180" s="375" t="s">
        <v>49</v>
      </c>
      <c r="D180" s="331"/>
      <c r="E180" s="331"/>
      <c r="F180" s="331"/>
      <c r="G180" s="331"/>
      <c r="H180" s="426"/>
      <c r="I180" s="292"/>
      <c r="J180" s="292"/>
      <c r="K180" s="46">
        <v>46</v>
      </c>
      <c r="L180" s="422"/>
      <c r="M180" s="46">
        <v>299106</v>
      </c>
    </row>
    <row r="181" spans="1:13" s="148" customFormat="1" ht="21" customHeight="1">
      <c r="A181" s="274"/>
      <c r="B181" s="274"/>
      <c r="C181" s="375" t="s">
        <v>221</v>
      </c>
      <c r="D181" s="331"/>
      <c r="E181" s="331"/>
      <c r="F181" s="331"/>
      <c r="G181" s="331"/>
      <c r="H181" s="426"/>
      <c r="I181" s="292"/>
      <c r="J181" s="292"/>
      <c r="K181" s="46">
        <v>103</v>
      </c>
      <c r="L181" s="422"/>
      <c r="M181" s="46">
        <v>7294</v>
      </c>
    </row>
    <row r="182" spans="1:13" s="148" customFormat="1" ht="21" customHeight="1">
      <c r="A182" s="274"/>
      <c r="B182" s="274"/>
      <c r="C182" s="375" t="s">
        <v>22</v>
      </c>
      <c r="D182" s="331"/>
      <c r="E182" s="331"/>
      <c r="F182" s="331"/>
      <c r="G182" s="331"/>
      <c r="H182" s="331"/>
      <c r="I182" s="292"/>
      <c r="J182" s="292"/>
      <c r="K182" s="46">
        <v>0</v>
      </c>
      <c r="L182" s="422"/>
      <c r="M182" s="46">
        <v>27028</v>
      </c>
    </row>
    <row r="183" spans="1:13" s="148" customFormat="1" ht="21" customHeight="1">
      <c r="A183" s="274"/>
      <c r="B183" s="274"/>
      <c r="C183" s="427" t="s">
        <v>316</v>
      </c>
      <c r="D183" s="331"/>
      <c r="E183" s="331"/>
      <c r="F183" s="331"/>
      <c r="G183" s="331"/>
      <c r="H183" s="331"/>
      <c r="I183" s="292"/>
      <c r="J183" s="292"/>
      <c r="K183" s="46">
        <v>0</v>
      </c>
      <c r="L183" s="422"/>
      <c r="M183" s="46">
        <v>10000</v>
      </c>
    </row>
    <row r="184" spans="1:13" s="148" customFormat="1" ht="21" customHeight="1">
      <c r="A184" s="274"/>
      <c r="B184" s="274"/>
      <c r="C184" s="375"/>
      <c r="D184" s="331"/>
      <c r="E184" s="331"/>
      <c r="F184" s="331"/>
      <c r="G184" s="331"/>
      <c r="H184" s="331"/>
      <c r="I184" s="292"/>
      <c r="J184" s="292"/>
      <c r="K184" s="423">
        <f>SUM(K180:K183)</f>
        <v>149</v>
      </c>
      <c r="L184" s="422"/>
      <c r="M184" s="423">
        <f>SUM(M180:M183)</f>
        <v>343428</v>
      </c>
    </row>
    <row r="185" spans="1:13" s="148" customFormat="1" ht="21" customHeight="1">
      <c r="A185" s="274"/>
      <c r="B185" s="274"/>
      <c r="C185" s="424" t="s">
        <v>317</v>
      </c>
      <c r="D185" s="331"/>
      <c r="E185" s="331"/>
      <c r="F185" s="331"/>
      <c r="G185" s="331"/>
      <c r="H185" s="331"/>
      <c r="I185" s="292"/>
      <c r="J185" s="292"/>
      <c r="K185" s="428"/>
      <c r="L185" s="422"/>
      <c r="M185" s="428"/>
    </row>
    <row r="186" spans="1:13" s="148" customFormat="1" ht="21" customHeight="1">
      <c r="A186" s="274"/>
      <c r="B186" s="274"/>
      <c r="C186" s="375" t="s">
        <v>49</v>
      </c>
      <c r="D186" s="331"/>
      <c r="E186" s="331"/>
      <c r="F186" s="331"/>
      <c r="G186" s="331"/>
      <c r="H186" s="331"/>
      <c r="I186" s="292"/>
      <c r="J186" s="292"/>
      <c r="K186" s="428">
        <v>0</v>
      </c>
      <c r="L186" s="422"/>
      <c r="M186" s="428">
        <v>57086</v>
      </c>
    </row>
    <row r="187" spans="1:13" s="148" customFormat="1" ht="21" customHeight="1">
      <c r="A187" s="274"/>
      <c r="B187" s="274"/>
      <c r="C187" s="375" t="s">
        <v>22</v>
      </c>
      <c r="D187" s="331"/>
      <c r="E187" s="331"/>
      <c r="F187" s="331"/>
      <c r="G187" s="331"/>
      <c r="H187" s="331"/>
      <c r="I187" s="292"/>
      <c r="J187" s="292"/>
      <c r="K187" s="428">
        <v>0</v>
      </c>
      <c r="L187" s="422"/>
      <c r="M187" s="428">
        <v>7410</v>
      </c>
    </row>
    <row r="188" spans="1:13" s="148" customFormat="1" ht="21" customHeight="1">
      <c r="A188" s="274"/>
      <c r="B188" s="274"/>
      <c r="C188" s="381" t="s">
        <v>318</v>
      </c>
      <c r="D188" s="331"/>
      <c r="E188" s="331"/>
      <c r="F188" s="331"/>
      <c r="G188" s="331"/>
      <c r="H188" s="331"/>
      <c r="I188" s="292"/>
      <c r="J188" s="292"/>
      <c r="K188" s="428">
        <v>0</v>
      </c>
      <c r="L188" s="422"/>
      <c r="M188" s="428">
        <v>7096</v>
      </c>
    </row>
    <row r="189" spans="1:13" s="148" customFormat="1" ht="21" customHeight="1">
      <c r="A189" s="274"/>
      <c r="B189" s="274"/>
      <c r="C189" s="381" t="s">
        <v>319</v>
      </c>
      <c r="D189" s="331"/>
      <c r="E189" s="331"/>
      <c r="F189" s="331"/>
      <c r="G189" s="331"/>
      <c r="H189" s="331"/>
      <c r="I189" s="292"/>
      <c r="J189" s="292"/>
      <c r="K189" s="428">
        <v>0</v>
      </c>
      <c r="L189" s="422"/>
      <c r="M189" s="428">
        <v>521</v>
      </c>
    </row>
    <row r="190" spans="1:13" s="148" customFormat="1" ht="21" customHeight="1">
      <c r="A190" s="274"/>
      <c r="B190" s="274"/>
      <c r="C190" s="375"/>
      <c r="D190" s="331"/>
      <c r="E190" s="331"/>
      <c r="F190" s="331"/>
      <c r="G190" s="331"/>
      <c r="H190" s="331"/>
      <c r="I190" s="292"/>
      <c r="J190" s="292"/>
      <c r="K190" s="429">
        <f>SUM(K186:K189)</f>
        <v>0</v>
      </c>
      <c r="L190" s="422"/>
      <c r="M190" s="429">
        <f>SUM(M186:M189)</f>
        <v>72113</v>
      </c>
    </row>
    <row r="191" spans="1:13" s="148" customFormat="1" ht="21" customHeight="1">
      <c r="A191" s="274"/>
      <c r="B191" s="274"/>
      <c r="C191" s="375"/>
      <c r="D191" s="331"/>
      <c r="E191" s="331"/>
      <c r="F191" s="331"/>
      <c r="G191" s="331"/>
      <c r="H191" s="331"/>
      <c r="I191" s="292"/>
      <c r="J191" s="292"/>
      <c r="K191" s="428"/>
      <c r="L191" s="422"/>
      <c r="M191" s="428"/>
    </row>
    <row r="192" spans="1:13" s="148" customFormat="1" ht="19.5" customHeight="1" thickBot="1">
      <c r="A192" s="274"/>
      <c r="B192" s="274"/>
      <c r="C192" s="427"/>
      <c r="D192" s="331"/>
      <c r="E192" s="331"/>
      <c r="F192" s="331"/>
      <c r="G192" s="331"/>
      <c r="H192" s="331"/>
      <c r="I192" s="292"/>
      <c r="J192" s="292"/>
      <c r="K192" s="425">
        <f>K184+K190</f>
        <v>149</v>
      </c>
      <c r="L192" s="422"/>
      <c r="M192" s="425">
        <f>M184+M190</f>
        <v>415541</v>
      </c>
    </row>
    <row r="193" spans="1:13" s="148" customFormat="1" ht="3.75" customHeight="1">
      <c r="A193" s="274"/>
      <c r="B193" s="274"/>
      <c r="C193" s="424"/>
      <c r="D193" s="331"/>
      <c r="E193" s="331"/>
      <c r="F193" s="331"/>
      <c r="G193" s="331"/>
      <c r="H193" s="331"/>
      <c r="I193" s="333"/>
      <c r="J193" s="333"/>
      <c r="K193" s="292"/>
      <c r="L193" s="295"/>
      <c r="M193" s="333"/>
    </row>
    <row r="194" spans="1:13" s="148" customFormat="1" ht="47.25" customHeight="1">
      <c r="A194" s="274"/>
      <c r="B194" s="274"/>
      <c r="C194" s="505" t="s">
        <v>336</v>
      </c>
      <c r="D194" s="490"/>
      <c r="E194" s="490"/>
      <c r="F194" s="490"/>
      <c r="G194" s="490"/>
      <c r="H194" s="490"/>
      <c r="I194" s="490"/>
      <c r="J194" s="490"/>
      <c r="K194" s="490"/>
      <c r="L194" s="490"/>
      <c r="M194" s="490"/>
    </row>
    <row r="195" spans="1:13" s="157" customFormat="1" ht="30.75" customHeight="1">
      <c r="A195" s="274" t="s">
        <v>228</v>
      </c>
      <c r="B195" s="274" t="s">
        <v>42</v>
      </c>
      <c r="C195" s="337" t="s">
        <v>89</v>
      </c>
      <c r="D195" s="338"/>
      <c r="E195" s="338"/>
      <c r="F195" s="338"/>
      <c r="G195" s="338"/>
      <c r="H195" s="338"/>
      <c r="I195" s="332"/>
      <c r="J195" s="332"/>
      <c r="K195" s="339"/>
      <c r="L195" s="336"/>
      <c r="M195" s="332"/>
    </row>
    <row r="196" spans="1:13" s="157" customFormat="1" ht="18" customHeight="1" hidden="1">
      <c r="A196" s="274"/>
      <c r="B196" s="274"/>
      <c r="C196" s="430" t="s">
        <v>65</v>
      </c>
      <c r="D196" s="431" t="s">
        <v>66</v>
      </c>
      <c r="E196" s="338"/>
      <c r="F196" s="338"/>
      <c r="G196" s="338"/>
      <c r="H196" s="338"/>
      <c r="I196" s="332"/>
      <c r="J196" s="332"/>
      <c r="K196" s="339"/>
      <c r="L196" s="336"/>
      <c r="M196" s="332"/>
    </row>
    <row r="197" spans="1:13" s="157" customFormat="1" ht="30.75" customHeight="1" hidden="1">
      <c r="A197" s="274"/>
      <c r="B197" s="274"/>
      <c r="C197" s="336"/>
      <c r="D197" s="501" t="s">
        <v>83</v>
      </c>
      <c r="E197" s="502"/>
      <c r="F197" s="502"/>
      <c r="G197" s="502"/>
      <c r="H197" s="502"/>
      <c r="I197" s="502"/>
      <c r="J197" s="502"/>
      <c r="K197" s="502"/>
      <c r="L197" s="502"/>
      <c r="M197" s="502"/>
    </row>
    <row r="198" spans="1:13" s="157" customFormat="1" ht="21" customHeight="1" hidden="1">
      <c r="A198" s="274"/>
      <c r="B198" s="274"/>
      <c r="C198" s="430" t="s">
        <v>65</v>
      </c>
      <c r="D198" s="431" t="s">
        <v>67</v>
      </c>
      <c r="E198" s="315"/>
      <c r="F198" s="315"/>
      <c r="G198" s="315"/>
      <c r="H198" s="315"/>
      <c r="I198" s="315"/>
      <c r="J198" s="315"/>
      <c r="K198" s="315"/>
      <c r="L198" s="315"/>
      <c r="M198" s="315"/>
    </row>
    <row r="199" spans="1:13" s="157" customFormat="1" ht="21.75" customHeight="1" hidden="1">
      <c r="A199" s="274"/>
      <c r="B199" s="274"/>
      <c r="C199" s="337"/>
      <c r="D199" s="501" t="s">
        <v>68</v>
      </c>
      <c r="E199" s="502"/>
      <c r="F199" s="502"/>
      <c r="G199" s="502"/>
      <c r="H199" s="502"/>
      <c r="I199" s="502"/>
      <c r="J199" s="502"/>
      <c r="K199" s="502"/>
      <c r="L199" s="502"/>
      <c r="M199" s="502"/>
    </row>
    <row r="200" spans="1:13" s="157" customFormat="1" ht="18" customHeight="1" hidden="1">
      <c r="A200" s="274"/>
      <c r="B200" s="274"/>
      <c r="C200" s="337"/>
      <c r="D200" s="338"/>
      <c r="E200" s="338"/>
      <c r="F200" s="338"/>
      <c r="G200" s="338"/>
      <c r="H200" s="338"/>
      <c r="I200" s="332"/>
      <c r="J200" s="332"/>
      <c r="K200" s="339"/>
      <c r="L200" s="336"/>
      <c r="M200" s="332"/>
    </row>
    <row r="201" spans="1:13" s="157" customFormat="1" ht="30.75" customHeight="1">
      <c r="A201" s="274"/>
      <c r="B201" s="274"/>
      <c r="C201" s="535" t="s">
        <v>277</v>
      </c>
      <c r="D201" s="528"/>
      <c r="E201" s="528"/>
      <c r="F201" s="528"/>
      <c r="G201" s="528"/>
      <c r="H201" s="528"/>
      <c r="I201" s="528"/>
      <c r="J201" s="528"/>
      <c r="K201" s="528"/>
      <c r="L201" s="528"/>
      <c r="M201" s="528"/>
    </row>
    <row r="202" spans="1:13" s="157" customFormat="1" ht="21.75" customHeight="1">
      <c r="A202" s="274"/>
      <c r="B202" s="274"/>
      <c r="C202" s="282"/>
      <c r="D202" s="283"/>
      <c r="E202" s="283"/>
      <c r="F202" s="283"/>
      <c r="G202" s="283"/>
      <c r="H202" s="283"/>
      <c r="I202" s="283"/>
      <c r="J202" s="283"/>
      <c r="K202" s="283"/>
      <c r="L202" s="283"/>
      <c r="M202" s="283"/>
    </row>
    <row r="203" spans="1:13" s="161" customFormat="1" ht="21.75" customHeight="1">
      <c r="A203" s="296" t="s">
        <v>229</v>
      </c>
      <c r="B203" s="296" t="s">
        <v>73</v>
      </c>
      <c r="C203" s="432" t="s">
        <v>18</v>
      </c>
      <c r="D203" s="433"/>
      <c r="E203" s="433"/>
      <c r="F203" s="433"/>
      <c r="G203" s="433"/>
      <c r="H203" s="433"/>
      <c r="I203" s="434"/>
      <c r="J203" s="434"/>
      <c r="K203" s="435"/>
      <c r="L203" s="436"/>
      <c r="M203" s="434"/>
    </row>
    <row r="204" spans="1:13" s="148" customFormat="1" ht="48.75" customHeight="1">
      <c r="A204" s="437"/>
      <c r="B204" s="437"/>
      <c r="C204" s="536" t="s">
        <v>236</v>
      </c>
      <c r="D204" s="537"/>
      <c r="E204" s="537"/>
      <c r="F204" s="537"/>
      <c r="G204" s="537"/>
      <c r="H204" s="537"/>
      <c r="I204" s="537"/>
      <c r="J204" s="537"/>
      <c r="K204" s="537"/>
      <c r="L204" s="537"/>
      <c r="M204" s="537"/>
    </row>
    <row r="205" spans="1:13" s="148" customFormat="1" ht="23.25" customHeight="1">
      <c r="A205" s="437"/>
      <c r="B205" s="437"/>
      <c r="C205" s="495" t="s">
        <v>307</v>
      </c>
      <c r="D205" s="538"/>
      <c r="E205" s="538"/>
      <c r="F205" s="538"/>
      <c r="G205" s="538"/>
      <c r="H205" s="538"/>
      <c r="I205" s="538"/>
      <c r="J205" s="538"/>
      <c r="K205" s="538"/>
      <c r="L205" s="538"/>
      <c r="M205" s="538"/>
    </row>
    <row r="206" spans="1:13" s="148" customFormat="1" ht="23.25" customHeight="1">
      <c r="A206" s="437"/>
      <c r="B206" s="437"/>
      <c r="C206" s="495" t="s">
        <v>308</v>
      </c>
      <c r="D206" s="538"/>
      <c r="E206" s="538"/>
      <c r="F206" s="538"/>
      <c r="G206" s="538"/>
      <c r="H206" s="538"/>
      <c r="I206" s="538"/>
      <c r="J206" s="538"/>
      <c r="K206" s="538"/>
      <c r="L206" s="538"/>
      <c r="M206" s="538"/>
    </row>
    <row r="207" spans="1:13" s="148" customFormat="1" ht="23.25" customHeight="1">
      <c r="A207" s="437"/>
      <c r="B207" s="437"/>
      <c r="C207" s="438"/>
      <c r="D207" s="401"/>
      <c r="E207" s="404"/>
      <c r="F207" s="403"/>
      <c r="G207" s="403" t="s">
        <v>223</v>
      </c>
      <c r="H207" s="403"/>
      <c r="I207" s="292"/>
      <c r="J207" s="292"/>
      <c r="K207" s="292"/>
      <c r="L207" s="292"/>
      <c r="M207" s="292"/>
    </row>
    <row r="208" spans="1:13" s="148" customFormat="1" ht="23.25" customHeight="1" thickBot="1">
      <c r="A208" s="437"/>
      <c r="B208" s="437"/>
      <c r="C208" s="499" t="s">
        <v>222</v>
      </c>
      <c r="D208" s="500"/>
      <c r="E208" s="405" t="s">
        <v>325</v>
      </c>
      <c r="F208" s="405"/>
      <c r="G208" s="405" t="s">
        <v>44</v>
      </c>
      <c r="H208" s="406" t="s">
        <v>224</v>
      </c>
      <c r="I208" s="292"/>
      <c r="J208" s="292"/>
      <c r="K208" s="292"/>
      <c r="L208" s="292"/>
      <c r="M208" s="292"/>
    </row>
    <row r="209" spans="1:13" s="148" customFormat="1" ht="23.25" customHeight="1">
      <c r="A209" s="437"/>
      <c r="B209" s="437"/>
      <c r="C209" s="408" t="s">
        <v>225</v>
      </c>
      <c r="D209" s="438"/>
      <c r="E209" s="292"/>
      <c r="F209" s="397"/>
      <c r="G209" s="397"/>
      <c r="H209" s="288"/>
      <c r="I209" s="292"/>
      <c r="J209" s="292"/>
      <c r="K209" s="292"/>
      <c r="L209" s="292"/>
      <c r="M209" s="292"/>
    </row>
    <row r="210" spans="1:13" s="148" customFormat="1" ht="23.25" customHeight="1">
      <c r="A210" s="437"/>
      <c r="B210" s="437"/>
      <c r="C210" s="408" t="s">
        <v>226</v>
      </c>
      <c r="D210" s="438"/>
      <c r="E210" s="408" t="s">
        <v>254</v>
      </c>
      <c r="F210" s="397"/>
      <c r="G210" s="439">
        <v>4000</v>
      </c>
      <c r="H210" s="440" t="s">
        <v>227</v>
      </c>
      <c r="I210" s="292"/>
      <c r="J210" s="292"/>
      <c r="K210" s="292"/>
      <c r="L210" s="292"/>
      <c r="M210" s="292"/>
    </row>
    <row r="211" spans="1:13" s="148" customFormat="1" ht="23.25" customHeight="1">
      <c r="A211" s="437"/>
      <c r="B211" s="437"/>
      <c r="C211" s="298"/>
      <c r="D211" s="438"/>
      <c r="E211" s="292" t="s">
        <v>255</v>
      </c>
      <c r="F211" s="408"/>
      <c r="G211" s="438"/>
      <c r="H211" s="408"/>
      <c r="I211" s="397"/>
      <c r="J211" s="397"/>
      <c r="K211" s="288"/>
      <c r="L211" s="288"/>
      <c r="M211" s="397"/>
    </row>
    <row r="212" spans="1:13" s="148" customFormat="1" ht="23.25" customHeight="1">
      <c r="A212" s="437"/>
      <c r="B212" s="437"/>
      <c r="C212" s="298"/>
      <c r="D212" s="438"/>
      <c r="E212" s="292"/>
      <c r="F212" s="408"/>
      <c r="G212" s="438"/>
      <c r="H212" s="408"/>
      <c r="I212" s="397"/>
      <c r="J212" s="397"/>
      <c r="K212" s="288"/>
      <c r="L212" s="288"/>
      <c r="M212" s="397"/>
    </row>
    <row r="213" spans="1:13" s="148" customFormat="1" ht="45.75" customHeight="1">
      <c r="A213" s="437"/>
      <c r="B213" s="437"/>
      <c r="C213" s="492" t="s">
        <v>268</v>
      </c>
      <c r="D213" s="530"/>
      <c r="E213" s="292" t="s">
        <v>270</v>
      </c>
      <c r="F213" s="408"/>
      <c r="G213" s="439">
        <v>8529</v>
      </c>
      <c r="H213" s="408" t="s">
        <v>306</v>
      </c>
      <c r="I213" s="397"/>
      <c r="J213" s="397"/>
      <c r="K213" s="288"/>
      <c r="L213" s="288"/>
      <c r="M213" s="397"/>
    </row>
    <row r="214" spans="1:13" s="148" customFormat="1" ht="23.25" customHeight="1">
      <c r="A214" s="437"/>
      <c r="B214" s="437"/>
      <c r="C214" s="298"/>
      <c r="D214" s="438"/>
      <c r="E214" s="292" t="s">
        <v>269</v>
      </c>
      <c r="F214" s="408"/>
      <c r="G214" s="438"/>
      <c r="H214" s="408"/>
      <c r="I214" s="397"/>
      <c r="J214" s="397"/>
      <c r="K214" s="288"/>
      <c r="L214" s="288"/>
      <c r="M214" s="397"/>
    </row>
    <row r="215" spans="1:13" s="148" customFormat="1" ht="23.25" customHeight="1">
      <c r="A215" s="437"/>
      <c r="B215" s="437"/>
      <c r="C215" s="298"/>
      <c r="D215" s="438"/>
      <c r="E215" s="292"/>
      <c r="F215" s="408"/>
      <c r="G215" s="438"/>
      <c r="H215" s="408"/>
      <c r="I215" s="397"/>
      <c r="J215" s="397"/>
      <c r="K215" s="288"/>
      <c r="L215" s="288"/>
      <c r="M215" s="397"/>
    </row>
    <row r="216" spans="1:13" s="148" customFormat="1" ht="23.25" customHeight="1">
      <c r="A216" s="274" t="s">
        <v>230</v>
      </c>
      <c r="B216" s="274"/>
      <c r="C216" s="293" t="s">
        <v>19</v>
      </c>
      <c r="D216" s="277"/>
      <c r="E216" s="292"/>
      <c r="F216" s="408"/>
      <c r="G216" s="438"/>
      <c r="H216" s="408"/>
      <c r="I216" s="397"/>
      <c r="J216" s="397"/>
      <c r="K216" s="288"/>
      <c r="L216" s="288"/>
      <c r="M216" s="397"/>
    </row>
    <row r="217" spans="1:13" s="148" customFormat="1" ht="84" customHeight="1">
      <c r="A217" s="441"/>
      <c r="B217" s="274"/>
      <c r="C217" s="504"/>
      <c r="D217" s="528"/>
      <c r="E217" s="528"/>
      <c r="F217" s="528"/>
      <c r="G217" s="528"/>
      <c r="H217" s="528"/>
      <c r="I217" s="528"/>
      <c r="J217" s="528"/>
      <c r="K217" s="528"/>
      <c r="L217" s="528"/>
      <c r="M217" s="528"/>
    </row>
    <row r="218" s="148" customFormat="1" ht="21" customHeight="1"/>
    <row r="219" s="154" customFormat="1" ht="20.25" customHeight="1"/>
    <row r="220" spans="1:13" s="148" customFormat="1" ht="2.25" customHeight="1">
      <c r="A220" s="274"/>
      <c r="B220" s="274"/>
      <c r="C220" s="292"/>
      <c r="D220" s="277"/>
      <c r="E220" s="277"/>
      <c r="F220" s="277"/>
      <c r="G220" s="277"/>
      <c r="H220" s="292"/>
      <c r="I220" s="292"/>
      <c r="J220" s="445"/>
      <c r="K220" s="428"/>
      <c r="L220" s="445"/>
      <c r="M220" s="428"/>
    </row>
    <row r="221" spans="1:13" s="148" customFormat="1" ht="8.25" customHeight="1">
      <c r="A221" s="274"/>
      <c r="B221" s="274"/>
      <c r="C221" s="292"/>
      <c r="D221" s="277"/>
      <c r="E221" s="277"/>
      <c r="F221" s="277"/>
      <c r="G221" s="277"/>
      <c r="H221" s="292"/>
      <c r="I221" s="292"/>
      <c r="J221" s="445"/>
      <c r="K221" s="428"/>
      <c r="L221" s="445"/>
      <c r="M221" s="428"/>
    </row>
    <row r="222" spans="1:13" s="156" customFormat="1" ht="23.25">
      <c r="A222" s="274" t="s">
        <v>231</v>
      </c>
      <c r="B222" s="274" t="s">
        <v>37</v>
      </c>
      <c r="C222" s="293" t="s">
        <v>85</v>
      </c>
      <c r="D222" s="277"/>
      <c r="E222" s="277"/>
      <c r="F222" s="277"/>
      <c r="G222" s="277"/>
      <c r="H222" s="277"/>
      <c r="I222" s="294"/>
      <c r="J222" s="294"/>
      <c r="K222" s="295"/>
      <c r="L222" s="295"/>
      <c r="M222" s="294"/>
    </row>
    <row r="223" spans="1:13" s="156" customFormat="1" ht="24" thickBot="1">
      <c r="A223" s="274"/>
      <c r="B223" s="274"/>
      <c r="C223" s="442"/>
      <c r="D223" s="19"/>
      <c r="E223" s="19"/>
      <c r="F223" s="19"/>
      <c r="G223" s="19"/>
      <c r="H223" s="288"/>
      <c r="I223" s="443"/>
      <c r="J223" s="534" t="s">
        <v>101</v>
      </c>
      <c r="K223" s="534"/>
      <c r="L223" s="534" t="s">
        <v>102</v>
      </c>
      <c r="M223" s="534"/>
    </row>
    <row r="224" spans="1:13" s="156" customFormat="1" ht="23.25">
      <c r="A224" s="274"/>
      <c r="B224" s="274"/>
      <c r="C224" s="292"/>
      <c r="D224" s="277"/>
      <c r="E224" s="277"/>
      <c r="F224" s="277"/>
      <c r="G224" s="277"/>
      <c r="H224" s="292"/>
      <c r="I224" s="292"/>
      <c r="J224" s="444" t="s">
        <v>165</v>
      </c>
      <c r="K224" s="444" t="s">
        <v>150</v>
      </c>
      <c r="L224" s="444" t="s">
        <v>165</v>
      </c>
      <c r="M224" s="444" t="s">
        <v>150</v>
      </c>
    </row>
    <row r="225" spans="1:13" s="156" customFormat="1" ht="23.25">
      <c r="A225" s="274"/>
      <c r="B225" s="274"/>
      <c r="C225" s="293"/>
      <c r="D225" s="277"/>
      <c r="E225" s="277"/>
      <c r="F225" s="277"/>
      <c r="G225" s="277"/>
      <c r="H225" s="277"/>
      <c r="I225" s="292"/>
      <c r="J225" s="294"/>
      <c r="K225" s="295"/>
      <c r="L225" s="295"/>
      <c r="M225" s="294"/>
    </row>
    <row r="226" spans="1:13" s="156" customFormat="1" ht="23.25">
      <c r="A226" s="274"/>
      <c r="B226" s="274"/>
      <c r="C226" s="293"/>
      <c r="D226" s="277"/>
      <c r="E226" s="277"/>
      <c r="F226" s="277"/>
      <c r="G226" s="277"/>
      <c r="H226" s="277"/>
      <c r="I226" s="292"/>
      <c r="J226" s="294"/>
      <c r="K226" s="295"/>
      <c r="L226" s="295"/>
      <c r="M226" s="294"/>
    </row>
    <row r="227" spans="1:13" s="156" customFormat="1" ht="23.25">
      <c r="A227" s="274"/>
      <c r="B227" s="274"/>
      <c r="C227" s="292" t="s">
        <v>382</v>
      </c>
      <c r="D227" s="277"/>
      <c r="E227" s="277"/>
      <c r="F227" s="277"/>
      <c r="G227" s="277"/>
      <c r="H227" s="292"/>
      <c r="I227" s="292"/>
      <c r="J227" s="482">
        <f>'Consol PL'!E24</f>
        <v>48253</v>
      </c>
      <c r="K227" s="482">
        <f>'Consol PL'!G24</f>
        <v>-19993</v>
      </c>
      <c r="L227" s="482">
        <f>'Consol PL'!I24</f>
        <v>485469</v>
      </c>
      <c r="M227" s="482">
        <f>'Consol PL'!K24</f>
        <v>-94218</v>
      </c>
    </row>
    <row r="228" spans="1:13" s="156" customFormat="1" ht="23.25">
      <c r="A228" s="274"/>
      <c r="B228" s="274"/>
      <c r="C228" s="293"/>
      <c r="D228" s="277"/>
      <c r="E228" s="277"/>
      <c r="F228" s="277"/>
      <c r="G228" s="277"/>
      <c r="H228" s="277"/>
      <c r="I228" s="292"/>
      <c r="J228" s="294"/>
      <c r="K228" s="295"/>
      <c r="L228" s="295"/>
      <c r="M228" s="294"/>
    </row>
    <row r="229" spans="1:9" s="156" customFormat="1" ht="23.25">
      <c r="A229" s="274"/>
      <c r="B229" s="274"/>
      <c r="C229" s="292" t="s">
        <v>354</v>
      </c>
      <c r="D229" s="277"/>
      <c r="E229" s="277"/>
      <c r="F229" s="277"/>
      <c r="G229" s="277"/>
      <c r="H229" s="277"/>
      <c r="I229" s="292"/>
    </row>
    <row r="230" spans="1:13" s="156" customFormat="1" ht="23.25">
      <c r="A230" s="274"/>
      <c r="B230" s="274"/>
      <c r="C230" s="292" t="s">
        <v>353</v>
      </c>
      <c r="D230" s="277"/>
      <c r="E230" s="277"/>
      <c r="F230" s="277"/>
      <c r="G230" s="277"/>
      <c r="H230" s="277"/>
      <c r="I230" s="292"/>
      <c r="J230" s="482">
        <f>'Consol PL'!E24-'Consol PL'!E19</f>
        <v>48253</v>
      </c>
      <c r="K230" s="482">
        <f>'Consol PL'!G24-'Consol PL'!G19</f>
        <v>-19993</v>
      </c>
      <c r="L230" s="482">
        <f>'Consol PL'!I24-'Consol PL'!I19</f>
        <v>92650</v>
      </c>
      <c r="M230" s="482">
        <f>'Consol PL'!K24-'Consol PL'!K19</f>
        <v>-94218</v>
      </c>
    </row>
    <row r="231" spans="1:2" s="156" customFormat="1" ht="22.5">
      <c r="A231" s="274"/>
      <c r="B231" s="274"/>
    </row>
    <row r="232" spans="1:13" s="156" customFormat="1" ht="23.25">
      <c r="A232" s="274"/>
      <c r="B232" s="274"/>
      <c r="C232" s="292"/>
      <c r="D232" s="277"/>
      <c r="E232" s="277"/>
      <c r="F232" s="277"/>
      <c r="G232" s="277"/>
      <c r="H232" s="292"/>
      <c r="I232" s="292"/>
      <c r="J232" s="445"/>
      <c r="K232" s="445"/>
      <c r="L232" s="445"/>
      <c r="M232" s="445"/>
    </row>
    <row r="233" spans="1:13" s="156" customFormat="1" ht="23.25">
      <c r="A233" s="274"/>
      <c r="B233" s="274"/>
      <c r="C233" s="292" t="s">
        <v>143</v>
      </c>
      <c r="D233" s="277"/>
      <c r="E233" s="277"/>
      <c r="F233" s="277"/>
      <c r="G233" s="277"/>
      <c r="H233" s="292"/>
      <c r="I233" s="292"/>
      <c r="J233" s="445">
        <f>L233</f>
        <v>149749</v>
      </c>
      <c r="K233" s="428">
        <v>174083</v>
      </c>
      <c r="L233" s="445">
        <v>149749</v>
      </c>
      <c r="M233" s="428">
        <v>174083</v>
      </c>
    </row>
    <row r="234" spans="1:13" s="156" customFormat="1" ht="23.25">
      <c r="A234" s="274"/>
      <c r="B234" s="274"/>
      <c r="C234" s="292"/>
      <c r="D234" s="277"/>
      <c r="E234" s="277"/>
      <c r="F234" s="277"/>
      <c r="G234" s="277"/>
      <c r="H234" s="292"/>
      <c r="I234" s="292"/>
      <c r="J234" s="445"/>
      <c r="K234" s="428"/>
      <c r="L234" s="445"/>
      <c r="M234" s="428"/>
    </row>
    <row r="235" spans="1:13" s="156" customFormat="1" ht="23.25">
      <c r="A235" s="274"/>
      <c r="B235" s="274"/>
      <c r="C235" s="292"/>
      <c r="D235" s="277"/>
      <c r="E235" s="277"/>
      <c r="F235" s="277"/>
      <c r="G235" s="277"/>
      <c r="H235" s="292"/>
      <c r="I235" s="292"/>
      <c r="J235" s="483" t="s">
        <v>345</v>
      </c>
      <c r="K235" s="483" t="s">
        <v>345</v>
      </c>
      <c r="L235" s="483" t="s">
        <v>345</v>
      </c>
      <c r="M235" s="483" t="s">
        <v>345</v>
      </c>
    </row>
    <row r="236" spans="1:13" s="156" customFormat="1" ht="23.25">
      <c r="A236" s="274"/>
      <c r="B236" s="274"/>
      <c r="C236" s="292" t="s">
        <v>344</v>
      </c>
      <c r="D236" s="277"/>
      <c r="E236" s="277"/>
      <c r="F236" s="277"/>
      <c r="G236" s="277"/>
      <c r="H236" s="292"/>
      <c r="I236" s="292"/>
      <c r="J236" s="445"/>
      <c r="K236" s="428"/>
      <c r="L236" s="445"/>
      <c r="M236" s="428"/>
    </row>
    <row r="237" spans="1:13" s="156" customFormat="1" ht="23.25">
      <c r="A237" s="274"/>
      <c r="B237" s="274"/>
      <c r="C237" s="292"/>
      <c r="D237" s="277"/>
      <c r="E237" s="277"/>
      <c r="F237" s="277"/>
      <c r="G237" s="277"/>
      <c r="H237" s="292"/>
      <c r="I237" s="292"/>
      <c r="J237" s="445"/>
      <c r="K237" s="428"/>
      <c r="L237" s="445"/>
      <c r="M237" s="428"/>
    </row>
    <row r="238" spans="1:13" s="156" customFormat="1" ht="23.25">
      <c r="A238" s="274"/>
      <c r="B238" s="274"/>
      <c r="C238" s="292" t="s">
        <v>343</v>
      </c>
      <c r="D238" s="277"/>
      <c r="E238" s="277"/>
      <c r="F238" s="277"/>
      <c r="G238" s="277"/>
      <c r="H238" s="292"/>
      <c r="I238" s="292"/>
      <c r="J238" s="485">
        <f>J227/J233*100</f>
        <v>32.22258579356122</v>
      </c>
      <c r="K238" s="485">
        <f>K227/K233*100</f>
        <v>-11.48475152657066</v>
      </c>
      <c r="L238" s="485">
        <f>L227/L233*100</f>
        <v>324.1884753821394</v>
      </c>
      <c r="M238" s="485">
        <f>M227/M233*100</f>
        <v>-54.12245882711121</v>
      </c>
    </row>
    <row r="239" spans="1:13" s="156" customFormat="1" ht="23.25">
      <c r="A239" s="274"/>
      <c r="B239" s="274"/>
      <c r="C239" s="292"/>
      <c r="D239" s="277"/>
      <c r="E239" s="277"/>
      <c r="F239" s="277"/>
      <c r="G239" s="277"/>
      <c r="H239" s="292"/>
      <c r="I239" s="292"/>
      <c r="J239" s="445"/>
      <c r="K239" s="428"/>
      <c r="L239" s="445"/>
      <c r="M239" s="428"/>
    </row>
    <row r="240" spans="1:9" s="156" customFormat="1" ht="23.25">
      <c r="A240" s="274"/>
      <c r="B240" s="274"/>
      <c r="C240" s="292" t="s">
        <v>375</v>
      </c>
      <c r="D240" s="277"/>
      <c r="E240" s="277"/>
      <c r="F240" s="277"/>
      <c r="G240" s="277"/>
      <c r="H240" s="277"/>
      <c r="I240" s="292"/>
    </row>
    <row r="241" spans="1:13" s="156" customFormat="1" ht="23.25">
      <c r="A241" s="274"/>
      <c r="B241" s="274"/>
      <c r="C241" s="292" t="s">
        <v>353</v>
      </c>
      <c r="D241" s="277"/>
      <c r="E241" s="277"/>
      <c r="F241" s="277"/>
      <c r="G241" s="277"/>
      <c r="H241" s="277"/>
      <c r="I241" s="292"/>
      <c r="J241" s="485">
        <f>J230/J233*100</f>
        <v>32.22258579356122</v>
      </c>
      <c r="K241" s="485">
        <f>K230/K233*100</f>
        <v>-11.48475152657066</v>
      </c>
      <c r="L241" s="485">
        <f>L230/L233*100</f>
        <v>61.870196128187835</v>
      </c>
      <c r="M241" s="485">
        <f>M230/M233*100</f>
        <v>-54.12245882711121</v>
      </c>
    </row>
    <row r="242" spans="1:13" s="156" customFormat="1" ht="23.25">
      <c r="A242" s="274"/>
      <c r="B242" s="274"/>
      <c r="C242" s="292"/>
      <c r="D242" s="277"/>
      <c r="E242" s="277"/>
      <c r="F242" s="277"/>
      <c r="G242" s="277"/>
      <c r="H242" s="277"/>
      <c r="I242" s="292"/>
      <c r="J242" s="485"/>
      <c r="K242" s="485"/>
      <c r="L242" s="485"/>
      <c r="M242" s="485"/>
    </row>
    <row r="243" spans="1:2" s="156" customFormat="1" ht="22.5">
      <c r="A243" s="274"/>
      <c r="B243" s="274"/>
    </row>
    <row r="244" spans="1:13" s="156" customFormat="1" ht="23.25">
      <c r="A244" s="274"/>
      <c r="B244" s="274"/>
      <c r="C244" s="292"/>
      <c r="D244" s="277"/>
      <c r="E244" s="277"/>
      <c r="F244" s="277"/>
      <c r="G244" s="277"/>
      <c r="H244" s="292"/>
      <c r="I244" s="292"/>
      <c r="J244" s="484"/>
      <c r="K244" s="484"/>
      <c r="L244" s="484"/>
      <c r="M244" s="484"/>
    </row>
    <row r="245" spans="1:13" s="156" customFormat="1" ht="23.25">
      <c r="A245" s="264"/>
      <c r="B245" s="264"/>
      <c r="C245" s="446"/>
      <c r="D245" s="447"/>
      <c r="E245" s="447"/>
      <c r="F245" s="447"/>
      <c r="G245" s="447"/>
      <c r="H245" s="447"/>
      <c r="I245" s="447"/>
      <c r="J245" s="447"/>
      <c r="K245" s="447"/>
      <c r="L245" s="447"/>
      <c r="M245" s="447"/>
    </row>
    <row r="246" spans="1:13" s="156" customFormat="1" ht="23.25">
      <c r="A246" s="264" t="s">
        <v>232</v>
      </c>
      <c r="B246" s="264"/>
      <c r="C246" s="280" t="s">
        <v>202</v>
      </c>
      <c r="D246" s="331"/>
      <c r="E246" s="331"/>
      <c r="F246" s="331"/>
      <c r="G246" s="331"/>
      <c r="H246" s="331"/>
      <c r="I246" s="332"/>
      <c r="J246" s="332"/>
      <c r="K246" s="289"/>
      <c r="L246" s="289"/>
      <c r="M246" s="289"/>
    </row>
    <row r="247" spans="1:13" s="156" customFormat="1" ht="23.25">
      <c r="A247" s="264"/>
      <c r="B247" s="264"/>
      <c r="C247" s="497" t="s">
        <v>97</v>
      </c>
      <c r="D247" s="498"/>
      <c r="E247" s="498"/>
      <c r="F247" s="498"/>
      <c r="G247" s="498"/>
      <c r="H247" s="498"/>
      <c r="I247" s="498"/>
      <c r="J247" s="498"/>
      <c r="K247" s="498"/>
      <c r="L247" s="498"/>
      <c r="M247" s="498"/>
    </row>
    <row r="248" spans="1:13" s="156" customFormat="1" ht="23.25">
      <c r="A248" s="264"/>
      <c r="B248" s="264"/>
      <c r="C248" s="446"/>
      <c r="D248" s="447"/>
      <c r="E248" s="447"/>
      <c r="F248" s="447"/>
      <c r="G248" s="447"/>
      <c r="H248" s="447"/>
      <c r="I248" s="447"/>
      <c r="J248" s="447"/>
      <c r="K248" s="447"/>
      <c r="L248" s="447"/>
      <c r="M248" s="447"/>
    </row>
    <row r="249" spans="1:13" s="156" customFormat="1" ht="23.25">
      <c r="A249" s="264" t="s">
        <v>233</v>
      </c>
      <c r="B249" s="264"/>
      <c r="C249" s="280" t="s">
        <v>26</v>
      </c>
      <c r="D249" s="331"/>
      <c r="E249" s="331"/>
      <c r="F249" s="331"/>
      <c r="G249" s="331"/>
      <c r="H249" s="331"/>
      <c r="I249" s="447"/>
      <c r="J249" s="447"/>
      <c r="K249" s="447"/>
      <c r="L249" s="447"/>
      <c r="M249" s="447"/>
    </row>
    <row r="250" spans="1:13" s="156" customFormat="1" ht="23.25">
      <c r="A250" s="264"/>
      <c r="B250" s="264"/>
      <c r="C250" s="446"/>
      <c r="D250" s="447"/>
      <c r="E250" s="447"/>
      <c r="F250" s="447"/>
      <c r="G250" s="447"/>
      <c r="H250" s="447"/>
      <c r="I250" s="447"/>
      <c r="J250" s="447"/>
      <c r="K250" s="447"/>
      <c r="L250" s="447"/>
      <c r="M250" s="447"/>
    </row>
    <row r="251" spans="1:13" s="156" customFormat="1" ht="23.25">
      <c r="A251" s="264"/>
      <c r="B251" s="264"/>
      <c r="C251" s="477"/>
      <c r="D251" s="450" t="s">
        <v>340</v>
      </c>
      <c r="E251" s="450"/>
      <c r="F251" s="451"/>
      <c r="G251" s="451"/>
      <c r="H251" s="478"/>
      <c r="I251" s="447"/>
      <c r="J251" s="447"/>
      <c r="K251" s="447"/>
      <c r="L251" s="447"/>
      <c r="M251" s="447"/>
    </row>
    <row r="252" spans="1:13" s="156" customFormat="1" ht="23.25">
      <c r="A252" s="264"/>
      <c r="B252" s="264"/>
      <c r="C252" s="446"/>
      <c r="D252" s="447"/>
      <c r="E252" s="447"/>
      <c r="F252" s="447"/>
      <c r="G252" s="447"/>
      <c r="H252" s="447"/>
      <c r="I252" s="447"/>
      <c r="J252" s="447"/>
      <c r="K252" s="447"/>
      <c r="L252" s="447"/>
      <c r="M252" s="447"/>
    </row>
    <row r="253" spans="1:13" s="156" customFormat="1" ht="23.25">
      <c r="A253" s="264"/>
      <c r="B253" s="264"/>
      <c r="C253" s="446"/>
      <c r="D253" s="447"/>
      <c r="E253" s="447"/>
      <c r="F253" s="447"/>
      <c r="G253" s="447"/>
      <c r="H253" s="447"/>
      <c r="I253" s="447"/>
      <c r="J253" s="447"/>
      <c r="K253" s="447"/>
      <c r="L253" s="447"/>
      <c r="M253" s="447"/>
    </row>
    <row r="254" spans="1:13" s="156" customFormat="1" ht="23.25">
      <c r="A254" s="264"/>
      <c r="B254" s="264"/>
      <c r="C254" s="446"/>
      <c r="D254" s="447"/>
      <c r="E254" s="447"/>
      <c r="F254" s="447"/>
      <c r="G254" s="447"/>
      <c r="H254" s="447"/>
      <c r="I254" s="447"/>
      <c r="J254" s="447"/>
      <c r="K254" s="447"/>
      <c r="L254" s="447"/>
      <c r="M254" s="447"/>
    </row>
    <row r="255" spans="1:13" s="156" customFormat="1" ht="23.25">
      <c r="A255" s="264"/>
      <c r="B255" s="264"/>
      <c r="C255" s="446"/>
      <c r="D255" s="447"/>
      <c r="E255" s="447"/>
      <c r="F255" s="447"/>
      <c r="G255" s="447"/>
      <c r="H255" s="447"/>
      <c r="I255" s="447"/>
      <c r="J255" s="447"/>
      <c r="K255" s="447"/>
      <c r="L255" s="447"/>
      <c r="M255" s="447"/>
    </row>
    <row r="256" spans="1:13" s="156" customFormat="1" ht="23.25">
      <c r="A256" s="264"/>
      <c r="B256" s="264"/>
      <c r="C256" s="446"/>
      <c r="D256" s="450" t="s">
        <v>341</v>
      </c>
      <c r="E256" s="474"/>
      <c r="F256" s="475"/>
      <c r="G256" s="475"/>
      <c r="H256" s="476"/>
      <c r="I256" s="479"/>
      <c r="J256" s="480"/>
      <c r="K256" s="481"/>
      <c r="L256" s="480"/>
      <c r="M256" s="447"/>
    </row>
    <row r="257" spans="1:13" s="156" customFormat="1" ht="23.25">
      <c r="A257" s="264"/>
      <c r="B257" s="264"/>
      <c r="C257" s="446"/>
      <c r="D257" s="447"/>
      <c r="E257" s="447"/>
      <c r="F257" s="447"/>
      <c r="G257" s="447"/>
      <c r="H257" s="447"/>
      <c r="I257" s="447"/>
      <c r="J257" s="447"/>
      <c r="K257" s="447"/>
      <c r="L257" s="447"/>
      <c r="M257" s="447"/>
    </row>
    <row r="258" spans="1:13" s="156" customFormat="1" ht="23.25">
      <c r="A258" s="264"/>
      <c r="B258" s="264"/>
      <c r="C258" s="446"/>
      <c r="D258" s="447"/>
      <c r="E258" s="447"/>
      <c r="F258" s="447"/>
      <c r="G258" s="447"/>
      <c r="H258" s="447"/>
      <c r="I258" s="447"/>
      <c r="J258" s="447"/>
      <c r="K258" s="447"/>
      <c r="L258" s="447"/>
      <c r="M258" s="447"/>
    </row>
    <row r="259" spans="1:13" s="156" customFormat="1" ht="23.25">
      <c r="A259" s="264"/>
      <c r="B259" s="264"/>
      <c r="C259" s="446"/>
      <c r="D259" s="447"/>
      <c r="E259" s="447"/>
      <c r="F259" s="447"/>
      <c r="G259" s="447"/>
      <c r="H259" s="447"/>
      <c r="I259" s="447"/>
      <c r="J259" s="447"/>
      <c r="K259" s="447"/>
      <c r="L259" s="447"/>
      <c r="M259" s="447"/>
    </row>
    <row r="260" spans="1:13" s="156" customFormat="1" ht="23.25">
      <c r="A260" s="264"/>
      <c r="B260" s="264"/>
      <c r="C260" s="446"/>
      <c r="D260" s="447"/>
      <c r="E260" s="447"/>
      <c r="F260" s="447"/>
      <c r="G260" s="447"/>
      <c r="H260" s="447"/>
      <c r="I260" s="447"/>
      <c r="J260" s="447"/>
      <c r="K260" s="447"/>
      <c r="L260" s="447"/>
      <c r="M260" s="447"/>
    </row>
    <row r="261" spans="1:13" s="156" customFormat="1" ht="23.25">
      <c r="A261" s="264"/>
      <c r="B261" s="264"/>
      <c r="C261" s="446"/>
      <c r="D261" s="447"/>
      <c r="E261" s="447"/>
      <c r="F261" s="447"/>
      <c r="G261" s="447"/>
      <c r="H261" s="447"/>
      <c r="I261" s="447"/>
      <c r="J261" s="447"/>
      <c r="K261" s="447"/>
      <c r="L261" s="447"/>
      <c r="M261" s="447"/>
    </row>
    <row r="262" spans="1:13" s="156" customFormat="1" ht="23.25">
      <c r="A262" s="264"/>
      <c r="B262" s="264"/>
      <c r="C262" s="446"/>
      <c r="D262" s="447"/>
      <c r="E262" s="447"/>
      <c r="F262" s="447"/>
      <c r="G262" s="447"/>
      <c r="H262" s="447"/>
      <c r="I262" s="447"/>
      <c r="J262" s="447"/>
      <c r="K262" s="447"/>
      <c r="L262" s="447"/>
      <c r="M262" s="447"/>
    </row>
    <row r="263" spans="1:13" s="156" customFormat="1" ht="23.25">
      <c r="A263" s="264"/>
      <c r="B263" s="264"/>
      <c r="C263" s="446"/>
      <c r="D263" s="447"/>
      <c r="E263" s="447"/>
      <c r="F263" s="447"/>
      <c r="G263" s="447"/>
      <c r="H263" s="447"/>
      <c r="I263" s="447"/>
      <c r="J263" s="447"/>
      <c r="K263" s="447"/>
      <c r="L263" s="447"/>
      <c r="M263" s="447"/>
    </row>
    <row r="264" spans="1:13" s="156" customFormat="1" ht="23.25">
      <c r="A264" s="264"/>
      <c r="B264" s="264"/>
      <c r="C264" s="446"/>
      <c r="D264" s="447"/>
      <c r="E264" s="447"/>
      <c r="F264" s="447"/>
      <c r="G264" s="447"/>
      <c r="H264" s="447"/>
      <c r="I264" s="447"/>
      <c r="J264" s="447"/>
      <c r="K264" s="447"/>
      <c r="L264" s="447"/>
      <c r="M264" s="447"/>
    </row>
    <row r="265" spans="1:13" s="156" customFormat="1" ht="23.25">
      <c r="A265" s="264"/>
      <c r="B265" s="264"/>
      <c r="C265" s="446"/>
      <c r="D265" s="447"/>
      <c r="E265" s="447"/>
      <c r="F265" s="447"/>
      <c r="G265" s="447"/>
      <c r="H265" s="447"/>
      <c r="I265" s="447"/>
      <c r="J265" s="447"/>
      <c r="K265" s="447"/>
      <c r="L265" s="447"/>
      <c r="M265" s="447"/>
    </row>
    <row r="266" spans="1:13" s="156" customFormat="1" ht="23.25">
      <c r="A266" s="264"/>
      <c r="B266" s="264"/>
      <c r="C266" s="446"/>
      <c r="D266" s="447"/>
      <c r="E266" s="447"/>
      <c r="F266" s="447"/>
      <c r="G266" s="447"/>
      <c r="H266" s="447"/>
      <c r="I266" s="447"/>
      <c r="J266" s="447"/>
      <c r="K266" s="447"/>
      <c r="L266" s="447"/>
      <c r="M266" s="447"/>
    </row>
    <row r="267" spans="1:13" s="156" customFormat="1" ht="23.25">
      <c r="A267" s="264"/>
      <c r="B267" s="264"/>
      <c r="C267" s="446"/>
      <c r="D267" s="447"/>
      <c r="E267" s="447"/>
      <c r="F267" s="447"/>
      <c r="G267" s="447"/>
      <c r="H267" s="447"/>
      <c r="I267" s="447"/>
      <c r="J267" s="447"/>
      <c r="K267" s="447"/>
      <c r="L267" s="447"/>
      <c r="M267" s="447"/>
    </row>
    <row r="268" spans="1:13" s="156" customFormat="1" ht="23.25">
      <c r="A268" s="264"/>
      <c r="B268" s="264"/>
      <c r="C268" s="446"/>
      <c r="D268" s="447"/>
      <c r="E268" s="447"/>
      <c r="F268" s="447"/>
      <c r="G268" s="447"/>
      <c r="H268" s="447"/>
      <c r="I268" s="447"/>
      <c r="J268" s="447"/>
      <c r="K268" s="447"/>
      <c r="L268" s="447"/>
      <c r="M268" s="447"/>
    </row>
    <row r="269" spans="1:13" s="156" customFormat="1" ht="23.25">
      <c r="A269" s="264"/>
      <c r="B269" s="264"/>
      <c r="C269" s="446"/>
      <c r="D269" s="447"/>
      <c r="E269" s="447"/>
      <c r="F269" s="447"/>
      <c r="G269" s="447"/>
      <c r="H269" s="447"/>
      <c r="I269" s="447"/>
      <c r="J269" s="447"/>
      <c r="K269" s="447"/>
      <c r="L269" s="447"/>
      <c r="M269" s="447"/>
    </row>
    <row r="270" spans="1:13" s="156" customFormat="1" ht="23.25">
      <c r="A270" s="264"/>
      <c r="B270" s="264"/>
      <c r="C270" s="446"/>
      <c r="D270" s="447"/>
      <c r="E270" s="447"/>
      <c r="F270" s="447"/>
      <c r="G270" s="447"/>
      <c r="H270" s="447"/>
      <c r="I270" s="447"/>
      <c r="J270" s="447"/>
      <c r="K270" s="447"/>
      <c r="L270" s="447"/>
      <c r="M270" s="447"/>
    </row>
    <row r="271" spans="1:13" s="156" customFormat="1" ht="23.25">
      <c r="A271" s="264"/>
      <c r="B271" s="264"/>
      <c r="C271" s="446"/>
      <c r="D271" s="447"/>
      <c r="E271" s="447"/>
      <c r="F271" s="447"/>
      <c r="G271" s="447"/>
      <c r="H271" s="447"/>
      <c r="I271" s="447"/>
      <c r="J271" s="447"/>
      <c r="K271" s="447"/>
      <c r="L271" s="447"/>
      <c r="M271" s="447"/>
    </row>
    <row r="272" spans="1:13" s="156" customFormat="1" ht="23.25">
      <c r="A272" s="264" t="s">
        <v>237</v>
      </c>
      <c r="B272" s="264"/>
      <c r="C272" s="448" t="s">
        <v>238</v>
      </c>
      <c r="D272" s="447"/>
      <c r="E272" s="447"/>
      <c r="F272" s="447"/>
      <c r="G272" s="447"/>
      <c r="H272" s="447"/>
      <c r="I272" s="447"/>
      <c r="J272" s="447"/>
      <c r="K272" s="447"/>
      <c r="L272" s="447"/>
      <c r="M272" s="447"/>
    </row>
    <row r="273" spans="1:13" s="156" customFormat="1" ht="23.25">
      <c r="A273" s="264"/>
      <c r="B273" s="264"/>
      <c r="C273" s="448"/>
      <c r="D273" s="447"/>
      <c r="E273" s="447"/>
      <c r="F273" s="447"/>
      <c r="G273" s="447"/>
      <c r="H273" s="447"/>
      <c r="I273" s="447"/>
      <c r="J273" s="447"/>
      <c r="K273" s="447"/>
      <c r="L273" s="447"/>
      <c r="M273" s="447"/>
    </row>
    <row r="274" spans="1:13" s="156" customFormat="1" ht="23.25">
      <c r="A274" s="264"/>
      <c r="B274" s="264"/>
      <c r="C274" s="449" t="s">
        <v>239</v>
      </c>
      <c r="D274" s="447"/>
      <c r="E274" s="447"/>
      <c r="F274" s="447"/>
      <c r="G274" s="447"/>
      <c r="H274" s="447"/>
      <c r="I274" s="447"/>
      <c r="J274" s="447"/>
      <c r="K274" s="447"/>
      <c r="L274" s="447"/>
      <c r="M274" s="447"/>
    </row>
    <row r="275" spans="1:13" s="156" customFormat="1" ht="23.25">
      <c r="A275" s="264"/>
      <c r="B275" s="264"/>
      <c r="C275" s="449"/>
      <c r="D275" s="447"/>
      <c r="E275" s="447"/>
      <c r="F275" s="447"/>
      <c r="G275" s="447"/>
      <c r="H275" s="447"/>
      <c r="I275" s="447"/>
      <c r="J275" s="447"/>
      <c r="K275" s="447"/>
      <c r="L275" s="447"/>
      <c r="M275" s="447"/>
    </row>
    <row r="276" spans="1:13" s="156" customFormat="1" ht="23.25">
      <c r="A276" s="264"/>
      <c r="B276" s="264"/>
      <c r="C276" s="449"/>
      <c r="D276" s="447"/>
      <c r="E276" s="447"/>
      <c r="F276" s="447"/>
      <c r="G276" s="447"/>
      <c r="H276" s="447"/>
      <c r="I276" s="447"/>
      <c r="J276" s="447"/>
      <c r="K276" s="447"/>
      <c r="L276" s="447"/>
      <c r="M276" s="447"/>
    </row>
    <row r="277" spans="1:13" s="156" customFormat="1" ht="29.25" customHeight="1">
      <c r="A277" s="264"/>
      <c r="B277" s="264"/>
      <c r="C277" s="536"/>
      <c r="D277" s="537"/>
      <c r="E277" s="537"/>
      <c r="F277" s="537"/>
      <c r="G277" s="537"/>
      <c r="H277" s="537"/>
      <c r="I277" s="537"/>
      <c r="J277" s="537"/>
      <c r="K277" s="537"/>
      <c r="L277" s="537"/>
      <c r="M277" s="537"/>
    </row>
    <row r="278" spans="1:13" s="156" customFormat="1" ht="18.75" customHeight="1">
      <c r="A278" s="264"/>
      <c r="B278" s="264"/>
      <c r="C278" s="536"/>
      <c r="D278" s="496"/>
      <c r="E278" s="496"/>
      <c r="F278" s="496"/>
      <c r="G278" s="496"/>
      <c r="H278" s="496"/>
      <c r="I278" s="496"/>
      <c r="J278" s="496"/>
      <c r="K278" s="496"/>
      <c r="L278" s="496"/>
      <c r="M278" s="496"/>
    </row>
    <row r="279" spans="1:13" s="156" customFormat="1" ht="18.75" customHeight="1">
      <c r="A279" s="264"/>
      <c r="B279" s="264"/>
      <c r="C279" s="325"/>
      <c r="D279" s="440"/>
      <c r="E279" s="440"/>
      <c r="F279" s="440"/>
      <c r="G279" s="440"/>
      <c r="H279" s="440"/>
      <c r="I279" s="440"/>
      <c r="J279" s="440"/>
      <c r="K279" s="440"/>
      <c r="L279" s="440"/>
      <c r="M279" s="440"/>
    </row>
    <row r="280" spans="1:13" s="156" customFormat="1" ht="18.75" customHeight="1">
      <c r="A280" s="264"/>
      <c r="B280" s="264"/>
      <c r="C280" s="325"/>
      <c r="D280" s="440"/>
      <c r="E280" s="440"/>
      <c r="F280" s="440"/>
      <c r="G280" s="440"/>
      <c r="H280" s="440"/>
      <c r="I280" s="440"/>
      <c r="J280" s="440"/>
      <c r="K280" s="440"/>
      <c r="L280" s="440"/>
      <c r="M280" s="440"/>
    </row>
    <row r="281" spans="1:13" s="156" customFormat="1" ht="18.75" customHeight="1">
      <c r="A281" s="264"/>
      <c r="B281" s="264"/>
      <c r="C281" s="325"/>
      <c r="D281" s="440"/>
      <c r="E281" s="440"/>
      <c r="F281" s="440"/>
      <c r="G281" s="440"/>
      <c r="H281" s="440"/>
      <c r="I281" s="440"/>
      <c r="J281" s="440"/>
      <c r="K281" s="440"/>
      <c r="L281" s="440"/>
      <c r="M281" s="440"/>
    </row>
    <row r="282" spans="1:13" s="156" customFormat="1" ht="18.75" customHeight="1">
      <c r="A282" s="264"/>
      <c r="B282" s="264"/>
      <c r="C282" s="325"/>
      <c r="D282" s="440"/>
      <c r="E282" s="440"/>
      <c r="F282" s="440"/>
      <c r="G282" s="440"/>
      <c r="H282" s="440"/>
      <c r="I282" s="440"/>
      <c r="J282" s="440"/>
      <c r="K282" s="440"/>
      <c r="L282" s="440"/>
      <c r="M282" s="440"/>
    </row>
    <row r="283" spans="1:13" s="156" customFormat="1" ht="18.75" customHeight="1">
      <c r="A283" s="264"/>
      <c r="B283" s="264"/>
      <c r="C283" s="325"/>
      <c r="D283" s="440"/>
      <c r="E283" s="440"/>
      <c r="F283" s="440"/>
      <c r="G283" s="440"/>
      <c r="H283" s="440"/>
      <c r="I283" s="440"/>
      <c r="J283" s="440"/>
      <c r="K283" s="440"/>
      <c r="L283" s="440"/>
      <c r="M283" s="440"/>
    </row>
    <row r="284" spans="1:13" s="156" customFormat="1" ht="18.75" customHeight="1">
      <c r="A284" s="448" t="s">
        <v>237</v>
      </c>
      <c r="B284" s="264"/>
      <c r="C284" s="448" t="s">
        <v>326</v>
      </c>
      <c r="D284" s="447"/>
      <c r="E284" s="447"/>
      <c r="F284" s="440"/>
      <c r="G284" s="440"/>
      <c r="H284" s="440"/>
      <c r="I284" s="440"/>
      <c r="J284" s="440"/>
      <c r="K284" s="440"/>
      <c r="L284" s="440"/>
      <c r="M284" s="440"/>
    </row>
    <row r="285" spans="1:13" s="156" customFormat="1" ht="18.75" customHeight="1">
      <c r="A285" s="264"/>
      <c r="B285" s="264"/>
      <c r="C285" s="325"/>
      <c r="D285" s="440"/>
      <c r="E285" s="440"/>
      <c r="F285" s="440"/>
      <c r="G285" s="440"/>
      <c r="H285" s="440"/>
      <c r="I285" s="440"/>
      <c r="J285" s="440"/>
      <c r="K285" s="440"/>
      <c r="L285" s="440"/>
      <c r="M285" s="440"/>
    </row>
    <row r="286" spans="1:13" s="156" customFormat="1" ht="18.75" customHeight="1">
      <c r="A286" s="264"/>
      <c r="B286" s="264"/>
      <c r="C286" s="325"/>
      <c r="D286" s="440"/>
      <c r="E286" s="440"/>
      <c r="F286" s="440"/>
      <c r="G286" s="440"/>
      <c r="H286" s="440"/>
      <c r="I286" s="440"/>
      <c r="J286" s="440"/>
      <c r="K286" s="440"/>
      <c r="L286" s="440"/>
      <c r="M286" s="440"/>
    </row>
    <row r="287" spans="1:13" s="156" customFormat="1" ht="18.75" customHeight="1">
      <c r="A287" s="264"/>
      <c r="B287" s="264"/>
      <c r="C287" s="325"/>
      <c r="D287" s="440"/>
      <c r="E287" s="440"/>
      <c r="F287" s="440"/>
      <c r="G287" s="440"/>
      <c r="H287" s="440"/>
      <c r="I287" s="440"/>
      <c r="J287" s="440"/>
      <c r="K287" s="440"/>
      <c r="L287" s="440"/>
      <c r="M287" s="440"/>
    </row>
    <row r="288" spans="1:13" s="156" customFormat="1" ht="18.75" customHeight="1">
      <c r="A288" s="264"/>
      <c r="B288" s="264"/>
      <c r="C288" s="325"/>
      <c r="D288" s="440"/>
      <c r="E288" s="440"/>
      <c r="F288" s="440"/>
      <c r="G288" s="440"/>
      <c r="H288" s="440"/>
      <c r="I288" s="440"/>
      <c r="J288" s="440"/>
      <c r="K288" s="440"/>
      <c r="L288" s="440"/>
      <c r="M288" s="440"/>
    </row>
    <row r="289" spans="1:13" s="156" customFormat="1" ht="18.75" customHeight="1">
      <c r="A289" s="264"/>
      <c r="B289" s="264"/>
      <c r="C289" s="325"/>
      <c r="D289" s="440"/>
      <c r="E289" s="440"/>
      <c r="F289" s="440"/>
      <c r="G289" s="440"/>
      <c r="H289" s="440"/>
      <c r="I289" s="440"/>
      <c r="J289" s="440"/>
      <c r="K289" s="440"/>
      <c r="L289" s="440"/>
      <c r="M289" s="440"/>
    </row>
    <row r="290" spans="1:13" s="156" customFormat="1" ht="18.75" customHeight="1">
      <c r="A290" s="264"/>
      <c r="B290" s="264"/>
      <c r="C290" s="325"/>
      <c r="D290" s="440"/>
      <c r="E290" s="440"/>
      <c r="F290" s="440"/>
      <c r="G290" s="440"/>
      <c r="H290" s="440"/>
      <c r="I290" s="440"/>
      <c r="J290" s="440"/>
      <c r="K290" s="440"/>
      <c r="L290" s="440"/>
      <c r="M290" s="440"/>
    </row>
    <row r="291" spans="1:13" s="156" customFormat="1" ht="18.75" customHeight="1">
      <c r="A291" s="264"/>
      <c r="B291" s="264"/>
      <c r="C291" s="325"/>
      <c r="D291" s="440"/>
      <c r="E291" s="440"/>
      <c r="F291" s="440"/>
      <c r="G291" s="440"/>
      <c r="H291" s="440"/>
      <c r="I291" s="440"/>
      <c r="J291" s="440"/>
      <c r="K291" s="440"/>
      <c r="L291" s="440"/>
      <c r="M291" s="440"/>
    </row>
    <row r="292" spans="1:13" s="156" customFormat="1" ht="18.75" customHeight="1">
      <c r="A292" s="264"/>
      <c r="B292" s="264"/>
      <c r="C292" s="325"/>
      <c r="D292" s="440"/>
      <c r="E292" s="440"/>
      <c r="F292" s="440"/>
      <c r="G292" s="440"/>
      <c r="H292" s="440"/>
      <c r="I292" s="440"/>
      <c r="J292" s="440"/>
      <c r="K292" s="440"/>
      <c r="L292" s="440"/>
      <c r="M292" s="440"/>
    </row>
    <row r="293" spans="1:13" s="156" customFormat="1" ht="18.75" customHeight="1">
      <c r="A293" s="264"/>
      <c r="B293" s="264"/>
      <c r="C293" s="325"/>
      <c r="D293" s="440"/>
      <c r="E293" s="440"/>
      <c r="F293" s="440"/>
      <c r="G293" s="440"/>
      <c r="H293" s="440"/>
      <c r="I293" s="440"/>
      <c r="J293" s="440"/>
      <c r="K293" s="440"/>
      <c r="L293" s="440"/>
      <c r="M293" s="440"/>
    </row>
    <row r="294" spans="1:13" s="156" customFormat="1" ht="18.75" customHeight="1">
      <c r="A294" s="264"/>
      <c r="B294" s="264"/>
      <c r="C294" s="325"/>
      <c r="D294" s="440"/>
      <c r="E294" s="440"/>
      <c r="F294" s="440"/>
      <c r="G294" s="440"/>
      <c r="H294" s="440"/>
      <c r="I294" s="440"/>
      <c r="J294" s="440"/>
      <c r="K294" s="440"/>
      <c r="L294" s="440"/>
      <c r="M294" s="440"/>
    </row>
    <row r="295" spans="1:13" s="156" customFormat="1" ht="18.75" customHeight="1">
      <c r="A295" s="264"/>
      <c r="B295" s="264"/>
      <c r="C295" s="325"/>
      <c r="D295" s="440"/>
      <c r="E295" s="440"/>
      <c r="F295" s="440"/>
      <c r="G295" s="440"/>
      <c r="H295" s="440"/>
      <c r="I295" s="440"/>
      <c r="J295" s="440"/>
      <c r="K295" s="440"/>
      <c r="L295" s="440"/>
      <c r="M295" s="440"/>
    </row>
    <row r="296" spans="1:13" s="156" customFormat="1" ht="18.75" customHeight="1">
      <c r="A296" s="264"/>
      <c r="B296" s="264"/>
      <c r="C296" s="325"/>
      <c r="D296" s="440"/>
      <c r="E296" s="440"/>
      <c r="F296" s="440"/>
      <c r="G296" s="440"/>
      <c r="H296" s="440"/>
      <c r="I296" s="440"/>
      <c r="J296" s="440"/>
      <c r="K296" s="440"/>
      <c r="L296" s="440"/>
      <c r="M296" s="440"/>
    </row>
    <row r="297" spans="1:13" s="156" customFormat="1" ht="18.75" customHeight="1">
      <c r="A297" s="264"/>
      <c r="B297" s="264"/>
      <c r="C297" s="325"/>
      <c r="D297" s="440"/>
      <c r="E297" s="440"/>
      <c r="F297" s="440"/>
      <c r="G297" s="440"/>
      <c r="H297" s="440"/>
      <c r="I297" s="440"/>
      <c r="J297" s="440"/>
      <c r="K297" s="440"/>
      <c r="L297" s="440"/>
      <c r="M297" s="440"/>
    </row>
    <row r="298" spans="1:13" s="156" customFormat="1" ht="18.75" customHeight="1">
      <c r="A298" s="264"/>
      <c r="B298" s="264"/>
      <c r="C298" s="325"/>
      <c r="D298" s="440"/>
      <c r="E298" s="440"/>
      <c r="F298" s="440"/>
      <c r="G298" s="440"/>
      <c r="H298" s="440"/>
      <c r="I298" s="440"/>
      <c r="J298" s="440"/>
      <c r="K298" s="440"/>
      <c r="L298" s="440"/>
      <c r="M298" s="440"/>
    </row>
    <row r="299" spans="1:13" s="156" customFormat="1" ht="18.75" customHeight="1">
      <c r="A299" s="264"/>
      <c r="B299" s="264"/>
      <c r="D299" s="440"/>
      <c r="E299" s="440"/>
      <c r="F299" s="440"/>
      <c r="G299" s="440"/>
      <c r="H299" s="440"/>
      <c r="I299" s="440"/>
      <c r="J299" s="440"/>
      <c r="K299" s="440"/>
      <c r="L299" s="440"/>
      <c r="M299" s="440"/>
    </row>
    <row r="300" spans="1:13" s="156" customFormat="1" ht="18.75" customHeight="1">
      <c r="A300" s="264"/>
      <c r="B300" s="264"/>
      <c r="C300" s="325"/>
      <c r="D300" s="440"/>
      <c r="E300" s="440"/>
      <c r="F300" s="440"/>
      <c r="G300" s="440"/>
      <c r="H300" s="440"/>
      <c r="I300" s="440"/>
      <c r="J300" s="440"/>
      <c r="K300" s="440"/>
      <c r="L300" s="440"/>
      <c r="M300" s="440"/>
    </row>
    <row r="301" spans="1:13" s="156" customFormat="1" ht="23.25" customHeight="1">
      <c r="A301" s="264"/>
      <c r="B301" s="264"/>
      <c r="C301" s="325"/>
      <c r="D301" s="440"/>
      <c r="E301" s="440"/>
      <c r="F301" s="440"/>
      <c r="G301" s="440"/>
      <c r="H301" s="440"/>
      <c r="I301" s="440"/>
      <c r="J301" s="440"/>
      <c r="K301" s="440"/>
      <c r="L301" s="440"/>
      <c r="M301" s="440"/>
    </row>
    <row r="302" spans="1:13" s="156" customFormat="1" ht="23.25" customHeight="1">
      <c r="A302" s="264"/>
      <c r="B302" s="264"/>
      <c r="C302" s="325"/>
      <c r="D302" s="440"/>
      <c r="E302" s="440"/>
      <c r="F302" s="440"/>
      <c r="G302" s="440"/>
      <c r="H302" s="440"/>
      <c r="I302" s="440"/>
      <c r="J302" s="440"/>
      <c r="K302" s="440"/>
      <c r="L302" s="440"/>
      <c r="M302" s="440"/>
    </row>
    <row r="303" spans="1:15" s="156" customFormat="1" ht="18.75" customHeight="1">
      <c r="A303" s="264"/>
      <c r="B303" s="264"/>
      <c r="C303" s="450" t="s">
        <v>278</v>
      </c>
      <c r="D303" s="450" t="s">
        <v>279</v>
      </c>
      <c r="E303" s="451"/>
      <c r="F303" s="451"/>
      <c r="G303" s="451"/>
      <c r="H303" s="452"/>
      <c r="I303" s="453"/>
      <c r="J303" s="454"/>
      <c r="K303" s="453"/>
      <c r="L303" s="454"/>
      <c r="M303" s="455"/>
      <c r="N303" s="251"/>
      <c r="O303" s="250"/>
    </row>
    <row r="304" spans="1:13" s="156" customFormat="1" ht="18.75" customHeight="1">
      <c r="A304" s="264"/>
      <c r="B304" s="264"/>
      <c r="C304" s="451"/>
      <c r="D304" s="451"/>
      <c r="E304" s="451"/>
      <c r="F304" s="451"/>
      <c r="G304" s="453"/>
      <c r="H304" s="454"/>
      <c r="I304" s="453"/>
      <c r="J304" s="454"/>
      <c r="K304" s="455"/>
      <c r="L304" s="455"/>
      <c r="M304" s="453"/>
    </row>
    <row r="305" spans="1:13" s="156" customFormat="1" ht="18.75" customHeight="1">
      <c r="A305" s="264"/>
      <c r="B305" s="264"/>
      <c r="C305" s="451"/>
      <c r="D305" s="451"/>
      <c r="E305" s="451"/>
      <c r="F305" s="451"/>
      <c r="G305" s="453"/>
      <c r="H305" s="454"/>
      <c r="I305" s="456" t="s">
        <v>280</v>
      </c>
      <c r="J305" s="451"/>
      <c r="K305" s="456" t="s">
        <v>281</v>
      </c>
      <c r="L305" s="451"/>
      <c r="M305" s="456" t="s">
        <v>282</v>
      </c>
    </row>
    <row r="306" spans="1:13" s="156" customFormat="1" ht="18.75" customHeight="1">
      <c r="A306" s="264"/>
      <c r="B306" s="264"/>
      <c r="C306" s="451"/>
      <c r="D306" s="451"/>
      <c r="E306" s="451"/>
      <c r="F306" s="451"/>
      <c r="G306" s="453"/>
      <c r="H306" s="454"/>
      <c r="I306" s="456" t="s">
        <v>283</v>
      </c>
      <c r="J306" s="451"/>
      <c r="K306" s="456" t="s">
        <v>284</v>
      </c>
      <c r="L306" s="456"/>
      <c r="M306" s="456" t="s">
        <v>241</v>
      </c>
    </row>
    <row r="307" spans="1:13" s="156" customFormat="1" ht="18.75" customHeight="1">
      <c r="A307" s="264"/>
      <c r="B307" s="264"/>
      <c r="C307" s="451"/>
      <c r="D307" s="451"/>
      <c r="E307" s="451"/>
      <c r="F307" s="451"/>
      <c r="G307" s="453"/>
      <c r="H307" s="454"/>
      <c r="I307" s="456" t="s">
        <v>23</v>
      </c>
      <c r="J307" s="451"/>
      <c r="K307" s="456" t="s">
        <v>23</v>
      </c>
      <c r="L307" s="457"/>
      <c r="M307" s="456" t="s">
        <v>23</v>
      </c>
    </row>
    <row r="308" spans="1:13" s="156" customFormat="1" ht="18.75" customHeight="1">
      <c r="A308" s="264"/>
      <c r="B308" s="264"/>
      <c r="C308" s="451"/>
      <c r="D308" s="451"/>
      <c r="E308" s="451"/>
      <c r="F308" s="451"/>
      <c r="G308" s="453"/>
      <c r="H308" s="454"/>
      <c r="I308" s="456"/>
      <c r="J308" s="451"/>
      <c r="K308" s="456"/>
      <c r="L308" s="457"/>
      <c r="M308" s="456"/>
    </row>
    <row r="309" spans="1:13" s="156" customFormat="1" ht="18.75" customHeight="1">
      <c r="A309" s="264"/>
      <c r="B309" s="264"/>
      <c r="C309" s="451"/>
      <c r="D309" s="450" t="s">
        <v>247</v>
      </c>
      <c r="E309" s="451"/>
      <c r="F309" s="451"/>
      <c r="G309" s="453"/>
      <c r="H309" s="454"/>
      <c r="I309" s="456"/>
      <c r="J309" s="451"/>
      <c r="K309" s="456"/>
      <c r="L309" s="457"/>
      <c r="M309" s="456"/>
    </row>
    <row r="310" spans="1:13" s="156" customFormat="1" ht="29.25" customHeight="1">
      <c r="A310" s="264"/>
      <c r="B310" s="264"/>
      <c r="C310" s="451"/>
      <c r="D310" s="451" t="s">
        <v>173</v>
      </c>
      <c r="E310" s="451"/>
      <c r="F310" s="451"/>
      <c r="G310" s="453"/>
      <c r="H310" s="454"/>
      <c r="I310" s="456" t="s">
        <v>64</v>
      </c>
      <c r="J310" s="451"/>
      <c r="K310" s="458">
        <v>505</v>
      </c>
      <c r="L310" s="457"/>
      <c r="M310" s="458">
        <f>-685728</f>
        <v>-685728</v>
      </c>
    </row>
    <row r="311" spans="1:13" s="156" customFormat="1" ht="18.75" customHeight="1">
      <c r="A311" s="264"/>
      <c r="B311" s="264"/>
      <c r="C311" s="451"/>
      <c r="D311" s="451" t="s">
        <v>285</v>
      </c>
      <c r="E311" s="451"/>
      <c r="F311" s="451"/>
      <c r="G311" s="453"/>
      <c r="H311" s="454"/>
      <c r="I311" s="456"/>
      <c r="J311" s="451"/>
      <c r="K311" s="456"/>
      <c r="L311" s="457"/>
      <c r="M311" s="456"/>
    </row>
    <row r="312" spans="1:13" s="156" customFormat="1" ht="18.75" customHeight="1">
      <c r="A312" s="264"/>
      <c r="B312" s="264"/>
      <c r="C312" s="451"/>
      <c r="D312" s="451" t="s">
        <v>286</v>
      </c>
      <c r="E312" s="451"/>
      <c r="F312" s="451"/>
      <c r="G312" s="453"/>
      <c r="H312" s="454"/>
      <c r="I312" s="456"/>
      <c r="J312" s="451"/>
      <c r="K312" s="456"/>
      <c r="L312" s="457"/>
      <c r="M312" s="456"/>
    </row>
    <row r="313" spans="1:13" s="156" customFormat="1" ht="18.75" customHeight="1">
      <c r="A313" s="264"/>
      <c r="B313" s="264"/>
      <c r="C313" s="451"/>
      <c r="D313" s="451" t="s">
        <v>287</v>
      </c>
      <c r="E313" s="451"/>
      <c r="F313" s="451"/>
      <c r="G313" s="453"/>
      <c r="H313" s="454"/>
      <c r="I313" s="456"/>
      <c r="J313" s="451"/>
      <c r="K313" s="456"/>
      <c r="L313" s="457"/>
      <c r="M313" s="456"/>
    </row>
    <row r="314" spans="1:13" s="156" customFormat="1" ht="18.75" customHeight="1">
      <c r="A314" s="264"/>
      <c r="B314" s="264"/>
      <c r="C314" s="451"/>
      <c r="D314" s="451" t="s">
        <v>288</v>
      </c>
      <c r="E314" s="451"/>
      <c r="F314" s="451"/>
      <c r="G314" s="453"/>
      <c r="H314" s="454"/>
      <c r="I314" s="459">
        <f>-53580</f>
        <v>-53580</v>
      </c>
      <c r="J314" s="460"/>
      <c r="K314" s="459">
        <f>53580</f>
        <v>53580</v>
      </c>
      <c r="L314" s="457"/>
      <c r="M314" s="461">
        <v>0</v>
      </c>
    </row>
    <row r="315" spans="1:13" s="156" customFormat="1" ht="18.75" customHeight="1">
      <c r="A315" s="264"/>
      <c r="B315" s="264"/>
      <c r="C315" s="451"/>
      <c r="D315" s="451" t="s">
        <v>289</v>
      </c>
      <c r="E315" s="451"/>
      <c r="F315" s="451"/>
      <c r="G315" s="453"/>
      <c r="H315" s="454"/>
      <c r="I315" s="459"/>
      <c r="J315" s="451"/>
      <c r="K315" s="459"/>
      <c r="L315" s="457"/>
      <c r="M315" s="461"/>
    </row>
    <row r="316" spans="1:13" s="156" customFormat="1" ht="27.75" customHeight="1">
      <c r="A316" s="264"/>
      <c r="B316" s="264"/>
      <c r="C316" s="451"/>
      <c r="D316" s="451" t="s">
        <v>290</v>
      </c>
      <c r="E316" s="451"/>
      <c r="F316" s="451"/>
      <c r="G316" s="453"/>
      <c r="H316" s="454"/>
      <c r="I316" s="459">
        <f>53580</f>
        <v>53580</v>
      </c>
      <c r="J316" s="451"/>
      <c r="K316" s="459"/>
      <c r="L316" s="457"/>
      <c r="M316" s="459">
        <f>K314</f>
        <v>53580</v>
      </c>
    </row>
    <row r="317" spans="1:13" s="156" customFormat="1" ht="30.75" customHeight="1" thickBot="1">
      <c r="A317" s="264"/>
      <c r="B317" s="264"/>
      <c r="C317" s="451"/>
      <c r="D317" s="450" t="s">
        <v>248</v>
      </c>
      <c r="E317" s="451"/>
      <c r="F317" s="451"/>
      <c r="G317" s="453"/>
      <c r="H317" s="454"/>
      <c r="I317" s="462">
        <f>SUM(I310:I316)</f>
        <v>0</v>
      </c>
      <c r="J317" s="451"/>
      <c r="K317" s="463">
        <f>SUM(K310:K316)</f>
        <v>54085</v>
      </c>
      <c r="L317" s="457"/>
      <c r="M317" s="463">
        <f>SUM(M310:M316)</f>
        <v>-632148</v>
      </c>
    </row>
    <row r="318" spans="1:13" s="156" customFormat="1" ht="18.75" customHeight="1">
      <c r="A318" s="264"/>
      <c r="B318" s="264"/>
      <c r="C318" s="450"/>
      <c r="D318" s="451"/>
      <c r="E318" s="451"/>
      <c r="F318" s="451"/>
      <c r="G318" s="453"/>
      <c r="H318" s="454"/>
      <c r="I318" s="453"/>
      <c r="J318" s="454"/>
      <c r="K318" s="455"/>
      <c r="L318" s="455"/>
      <c r="M318" s="453"/>
    </row>
    <row r="319" spans="1:13" s="156" customFormat="1" ht="18.75" customHeight="1">
      <c r="A319" s="264"/>
      <c r="B319" s="264"/>
      <c r="C319" s="450"/>
      <c r="D319" s="451"/>
      <c r="E319" s="451"/>
      <c r="F319" s="451"/>
      <c r="G319" s="453"/>
      <c r="H319" s="454"/>
      <c r="I319" s="453"/>
      <c r="J319" s="454"/>
      <c r="K319" s="455"/>
      <c r="L319" s="455"/>
      <c r="M319" s="453"/>
    </row>
    <row r="320" spans="1:13" s="156" customFormat="1" ht="18.75" customHeight="1">
      <c r="A320" s="264"/>
      <c r="B320" s="264"/>
      <c r="C320" s="451"/>
      <c r="D320" s="451"/>
      <c r="E320" s="451"/>
      <c r="F320" s="451"/>
      <c r="G320" s="453"/>
      <c r="H320" s="454"/>
      <c r="I320" s="456" t="s">
        <v>280</v>
      </c>
      <c r="J320" s="451"/>
      <c r="K320" s="456" t="s">
        <v>281</v>
      </c>
      <c r="L320" s="451"/>
      <c r="M320" s="456" t="s">
        <v>282</v>
      </c>
    </row>
    <row r="321" spans="1:13" s="156" customFormat="1" ht="18.75" customHeight="1">
      <c r="A321" s="264"/>
      <c r="B321" s="264"/>
      <c r="C321" s="451"/>
      <c r="D321" s="451"/>
      <c r="E321" s="451"/>
      <c r="F321" s="451"/>
      <c r="G321" s="453"/>
      <c r="H321" s="454"/>
      <c r="I321" s="456" t="s">
        <v>283</v>
      </c>
      <c r="J321" s="451"/>
      <c r="K321" s="456" t="s">
        <v>284</v>
      </c>
      <c r="L321" s="456"/>
      <c r="M321" s="456" t="s">
        <v>241</v>
      </c>
    </row>
    <row r="322" spans="1:13" s="156" customFormat="1" ht="27" customHeight="1">
      <c r="A322" s="264"/>
      <c r="B322" s="264"/>
      <c r="C322" s="451"/>
      <c r="D322" s="451"/>
      <c r="E322" s="451"/>
      <c r="F322" s="451"/>
      <c r="G322" s="453"/>
      <c r="H322" s="454"/>
      <c r="I322" s="456" t="s">
        <v>23</v>
      </c>
      <c r="J322" s="451"/>
      <c r="K322" s="456" t="s">
        <v>23</v>
      </c>
      <c r="L322" s="457"/>
      <c r="M322" s="456" t="s">
        <v>23</v>
      </c>
    </row>
    <row r="323" spans="1:13" s="156" customFormat="1" ht="23.25">
      <c r="A323" s="264"/>
      <c r="B323" s="264"/>
      <c r="C323" s="451"/>
      <c r="D323" s="451"/>
      <c r="E323" s="451"/>
      <c r="F323" s="451"/>
      <c r="G323" s="453"/>
      <c r="H323" s="454"/>
      <c r="I323" s="456"/>
      <c r="J323" s="451"/>
      <c r="K323" s="456"/>
      <c r="L323" s="457"/>
      <c r="M323" s="456"/>
    </row>
    <row r="324" spans="1:13" s="156" customFormat="1" ht="23.25">
      <c r="A324" s="264"/>
      <c r="B324" s="264"/>
      <c r="C324" s="451"/>
      <c r="D324" s="450" t="s">
        <v>240</v>
      </c>
      <c r="E324" s="451"/>
      <c r="F324" s="451"/>
      <c r="G324" s="453"/>
      <c r="H324" s="454"/>
      <c r="I324" s="456"/>
      <c r="J324" s="451"/>
      <c r="K324" s="456"/>
      <c r="L324" s="457"/>
      <c r="M324" s="456"/>
    </row>
    <row r="325" spans="1:13" s="156" customFormat="1" ht="23.25">
      <c r="A325" s="264"/>
      <c r="B325" s="264"/>
      <c r="C325" s="451"/>
      <c r="D325" s="451" t="s">
        <v>173</v>
      </c>
      <c r="E325" s="451"/>
      <c r="F325" s="451"/>
      <c r="G325" s="453"/>
      <c r="H325" s="454"/>
      <c r="I325" s="456" t="s">
        <v>64</v>
      </c>
      <c r="J325" s="451"/>
      <c r="K325" s="458">
        <v>26</v>
      </c>
      <c r="L325" s="457"/>
      <c r="M325" s="458">
        <f>-779946</f>
        <v>-779946</v>
      </c>
    </row>
    <row r="326" spans="1:13" s="156" customFormat="1" ht="23.25">
      <c r="A326" s="264"/>
      <c r="B326" s="264"/>
      <c r="C326" s="451"/>
      <c r="D326" s="451" t="s">
        <v>285</v>
      </c>
      <c r="E326" s="451"/>
      <c r="F326" s="451"/>
      <c r="G326" s="453"/>
      <c r="H326" s="454"/>
      <c r="I326" s="456"/>
      <c r="J326" s="451"/>
      <c r="K326" s="456"/>
      <c r="L326" s="457"/>
      <c r="M326" s="456"/>
    </row>
    <row r="327" spans="1:13" s="156" customFormat="1" ht="23.25">
      <c r="A327" s="264"/>
      <c r="B327" s="264"/>
      <c r="C327" s="451"/>
      <c r="D327" s="451" t="s">
        <v>291</v>
      </c>
      <c r="E327" s="451"/>
      <c r="F327" s="451"/>
      <c r="G327" s="453"/>
      <c r="H327" s="454"/>
      <c r="I327" s="456"/>
      <c r="J327" s="451"/>
      <c r="K327" s="456"/>
      <c r="L327" s="457"/>
      <c r="M327" s="456"/>
    </row>
    <row r="328" spans="1:13" s="156" customFormat="1" ht="24.75" customHeight="1">
      <c r="A328" s="264"/>
      <c r="B328" s="264"/>
      <c r="C328" s="451"/>
      <c r="D328" s="451" t="s">
        <v>376</v>
      </c>
      <c r="E328" s="451"/>
      <c r="F328" s="451"/>
      <c r="G328" s="453"/>
      <c r="H328" s="454"/>
      <c r="I328" s="456"/>
      <c r="J328" s="451"/>
      <c r="K328" s="456"/>
      <c r="L328" s="457"/>
      <c r="M328" s="456"/>
    </row>
    <row r="329" spans="1:13" s="156" customFormat="1" ht="21" customHeight="1">
      <c r="A329" s="264"/>
      <c r="B329" s="264"/>
      <c r="C329" s="451"/>
      <c r="D329" s="451" t="s">
        <v>377</v>
      </c>
      <c r="E329" s="451"/>
      <c r="F329" s="451"/>
      <c r="G329" s="453"/>
      <c r="H329" s="454"/>
      <c r="I329" s="459">
        <v>-53580</v>
      </c>
      <c r="J329" s="460"/>
      <c r="K329" s="459">
        <v>53580</v>
      </c>
      <c r="L329" s="457"/>
      <c r="M329" s="461">
        <v>0</v>
      </c>
    </row>
    <row r="330" spans="1:13" s="156" customFormat="1" ht="23.25">
      <c r="A330" s="264"/>
      <c r="B330" s="264"/>
      <c r="C330" s="451"/>
      <c r="D330" s="451" t="s">
        <v>289</v>
      </c>
      <c r="E330" s="451"/>
      <c r="F330" s="451"/>
      <c r="G330" s="453"/>
      <c r="H330" s="454"/>
      <c r="I330" s="459"/>
      <c r="J330" s="451"/>
      <c r="K330" s="459"/>
      <c r="L330" s="457"/>
      <c r="M330" s="461"/>
    </row>
    <row r="331" spans="1:13" ht="23.25">
      <c r="A331" s="264"/>
      <c r="B331" s="264"/>
      <c r="C331" s="451"/>
      <c r="D331" s="451" t="s">
        <v>290</v>
      </c>
      <c r="E331" s="451"/>
      <c r="F331" s="451"/>
      <c r="G331" s="453"/>
      <c r="H331" s="454"/>
      <c r="I331" s="459">
        <v>53580</v>
      </c>
      <c r="J331" s="451"/>
      <c r="K331" s="456" t="s">
        <v>64</v>
      </c>
      <c r="L331" s="457"/>
      <c r="M331" s="459">
        <f>I331</f>
        <v>53580</v>
      </c>
    </row>
    <row r="332" spans="1:13" ht="24" thickBot="1">
      <c r="A332" s="264"/>
      <c r="B332" s="264"/>
      <c r="C332" s="451"/>
      <c r="D332" s="450" t="s">
        <v>246</v>
      </c>
      <c r="E332" s="451"/>
      <c r="F332" s="451"/>
      <c r="G332" s="453"/>
      <c r="H332" s="454"/>
      <c r="I332" s="462">
        <f>SUM(I325:I331)</f>
        <v>0</v>
      </c>
      <c r="J332" s="451"/>
      <c r="K332" s="463">
        <f>SUM(K325:K331)</f>
        <v>53606</v>
      </c>
      <c r="L332" s="457"/>
      <c r="M332" s="463">
        <f>SUM(M325:M331)</f>
        <v>-726366</v>
      </c>
    </row>
    <row r="333" spans="1:13" ht="23.25">
      <c r="A333" s="264"/>
      <c r="B333" s="264"/>
      <c r="C333" s="451"/>
      <c r="D333" s="451"/>
      <c r="E333" s="451"/>
      <c r="F333" s="451"/>
      <c r="G333" s="451"/>
      <c r="H333" s="451"/>
      <c r="I333" s="451"/>
      <c r="J333" s="451"/>
      <c r="K333" s="451"/>
      <c r="L333" s="451"/>
      <c r="M333" s="451"/>
    </row>
    <row r="334" spans="1:13" ht="23.25">
      <c r="A334" s="152"/>
      <c r="B334" s="264"/>
      <c r="D334" s="447"/>
      <c r="E334" s="451"/>
      <c r="F334" s="451"/>
      <c r="G334" s="451"/>
      <c r="H334" s="451"/>
      <c r="I334" s="451"/>
      <c r="J334" s="451"/>
      <c r="K334" s="451"/>
      <c r="L334" s="451"/>
      <c r="M334" s="451"/>
    </row>
    <row r="335" spans="1:13" ht="23.25">
      <c r="A335" s="264"/>
      <c r="B335" s="264"/>
      <c r="C335" s="451"/>
      <c r="D335" s="451"/>
      <c r="E335" s="451"/>
      <c r="F335" s="451"/>
      <c r="G335" s="451"/>
      <c r="H335" s="451"/>
      <c r="I335" s="451"/>
      <c r="J335" s="451"/>
      <c r="K335" s="451"/>
      <c r="L335" s="451"/>
      <c r="M335" s="451"/>
    </row>
    <row r="336" spans="1:13" ht="23.25">
      <c r="A336" s="264"/>
      <c r="B336" s="264"/>
      <c r="C336" s="451"/>
      <c r="D336" s="451"/>
      <c r="E336" s="451"/>
      <c r="F336" s="451"/>
      <c r="G336" s="451"/>
      <c r="H336" s="451"/>
      <c r="I336" s="451"/>
      <c r="J336" s="451"/>
      <c r="K336" s="451"/>
      <c r="L336" s="451"/>
      <c r="M336" s="451"/>
    </row>
    <row r="337" spans="1:13" ht="23.25">
      <c r="A337" s="264"/>
      <c r="B337" s="264"/>
      <c r="C337" s="450" t="s">
        <v>82</v>
      </c>
      <c r="D337" s="450" t="s">
        <v>292</v>
      </c>
      <c r="E337" s="451"/>
      <c r="F337" s="451"/>
      <c r="G337" s="453"/>
      <c r="H337" s="454"/>
      <c r="I337" s="453"/>
      <c r="J337" s="454"/>
      <c r="K337" s="455"/>
      <c r="L337" s="455"/>
      <c r="M337" s="453"/>
    </row>
    <row r="338" spans="1:13" ht="23.25">
      <c r="A338" s="264"/>
      <c r="B338" s="264"/>
      <c r="C338" s="451"/>
      <c r="D338" s="451"/>
      <c r="E338" s="451"/>
      <c r="F338" s="451"/>
      <c r="G338" s="451"/>
      <c r="H338" s="451"/>
      <c r="I338" s="451"/>
      <c r="J338" s="451"/>
      <c r="K338" s="451"/>
      <c r="L338" s="451"/>
      <c r="M338" s="451"/>
    </row>
    <row r="339" spans="1:13" ht="23.25">
      <c r="A339" s="264"/>
      <c r="B339" s="264"/>
      <c r="C339" s="451"/>
      <c r="D339" s="451"/>
      <c r="E339" s="451"/>
      <c r="F339" s="451"/>
      <c r="G339" s="451"/>
      <c r="H339" s="451"/>
      <c r="I339" s="451"/>
      <c r="J339" s="451"/>
      <c r="K339" s="451"/>
      <c r="L339" s="451"/>
      <c r="M339" s="451"/>
    </row>
    <row r="340" spans="1:13" ht="23.25">
      <c r="A340" s="264"/>
      <c r="B340" s="264"/>
      <c r="C340" s="450"/>
      <c r="D340" s="451"/>
      <c r="E340" s="451"/>
      <c r="F340" s="451"/>
      <c r="G340" s="453"/>
      <c r="H340" s="454"/>
      <c r="I340" s="453"/>
      <c r="J340" s="454"/>
      <c r="K340" s="455"/>
      <c r="L340" s="455"/>
      <c r="M340" s="453"/>
    </row>
    <row r="341" spans="1:13" ht="23.25">
      <c r="A341" s="264"/>
      <c r="B341" s="264"/>
      <c r="C341" s="450"/>
      <c r="D341" s="451"/>
      <c r="E341" s="451"/>
      <c r="F341" s="451"/>
      <c r="G341" s="453"/>
      <c r="H341" s="454"/>
      <c r="I341" s="453"/>
      <c r="J341" s="454"/>
      <c r="K341" s="455"/>
      <c r="L341" s="455"/>
      <c r="M341" s="453"/>
    </row>
    <row r="342" spans="1:13" ht="23.25">
      <c r="A342" s="264"/>
      <c r="B342" s="264"/>
      <c r="C342" s="450"/>
      <c r="D342" s="451"/>
      <c r="E342" s="451"/>
      <c r="F342" s="451"/>
      <c r="G342" s="453"/>
      <c r="H342" s="454"/>
      <c r="I342" s="453"/>
      <c r="J342" s="454"/>
      <c r="K342" s="455"/>
      <c r="L342" s="455"/>
      <c r="M342" s="453"/>
    </row>
    <row r="343" spans="1:13" ht="23.25">
      <c r="A343" s="264"/>
      <c r="B343" s="264"/>
      <c r="C343" s="450"/>
      <c r="D343" s="451"/>
      <c r="E343" s="451"/>
      <c r="F343" s="451"/>
      <c r="G343" s="453"/>
      <c r="H343" s="454"/>
      <c r="I343" s="453"/>
      <c r="J343" s="454"/>
      <c r="K343" s="455"/>
      <c r="L343" s="455"/>
      <c r="M343" s="453"/>
    </row>
    <row r="344" spans="1:13" ht="23.25">
      <c r="A344" s="264"/>
      <c r="B344" s="264"/>
      <c r="C344" s="450"/>
      <c r="D344" s="451"/>
      <c r="E344" s="451"/>
      <c r="F344" s="451"/>
      <c r="G344" s="453"/>
      <c r="H344" s="454"/>
      <c r="I344" s="453"/>
      <c r="J344" s="454"/>
      <c r="K344" s="455"/>
      <c r="L344" s="455"/>
      <c r="M344" s="453"/>
    </row>
    <row r="345" spans="1:13" ht="23.25">
      <c r="A345" s="264"/>
      <c r="B345" s="264"/>
      <c r="C345" s="450"/>
      <c r="D345" s="451"/>
      <c r="E345" s="451"/>
      <c r="F345" s="451"/>
      <c r="G345" s="453"/>
      <c r="H345" s="454"/>
      <c r="I345" s="453"/>
      <c r="J345" s="454"/>
      <c r="K345" s="455"/>
      <c r="L345" s="455"/>
      <c r="M345" s="453"/>
    </row>
    <row r="346" spans="1:13" ht="23.25">
      <c r="A346" s="264"/>
      <c r="B346" s="264"/>
      <c r="C346" s="450"/>
      <c r="D346" s="451"/>
      <c r="E346" s="451"/>
      <c r="F346" s="451"/>
      <c r="G346" s="453"/>
      <c r="H346" s="454"/>
      <c r="I346" s="453"/>
      <c r="J346" s="454"/>
      <c r="K346" s="455"/>
      <c r="L346" s="455"/>
      <c r="M346" s="453"/>
    </row>
    <row r="347" spans="1:13" ht="23.25">
      <c r="A347" s="264"/>
      <c r="B347" s="264"/>
      <c r="C347" s="450"/>
      <c r="D347" s="451"/>
      <c r="E347" s="451"/>
      <c r="F347" s="451"/>
      <c r="G347" s="453"/>
      <c r="H347" s="454"/>
      <c r="I347" s="453"/>
      <c r="J347" s="454"/>
      <c r="K347" s="455"/>
      <c r="L347" s="455"/>
      <c r="M347" s="453"/>
    </row>
    <row r="348" spans="1:13" ht="23.25">
      <c r="A348" s="264"/>
      <c r="B348" s="264"/>
      <c r="C348" s="450"/>
      <c r="D348" s="451"/>
      <c r="E348" s="451"/>
      <c r="F348" s="451"/>
      <c r="G348" s="453"/>
      <c r="H348" s="454"/>
      <c r="I348" s="453"/>
      <c r="J348" s="454"/>
      <c r="K348" s="455"/>
      <c r="L348" s="455"/>
      <c r="M348" s="453"/>
    </row>
    <row r="349" spans="1:13" ht="23.25">
      <c r="A349" s="264"/>
      <c r="B349" s="264"/>
      <c r="C349" s="450"/>
      <c r="D349" s="451"/>
      <c r="E349" s="451"/>
      <c r="F349" s="451"/>
      <c r="G349" s="453"/>
      <c r="H349" s="454"/>
      <c r="I349" s="453"/>
      <c r="J349" s="454"/>
      <c r="K349" s="455"/>
      <c r="L349" s="455"/>
      <c r="M349" s="453"/>
    </row>
    <row r="350" spans="1:13" ht="23.25">
      <c r="A350" s="264"/>
      <c r="B350" s="264"/>
      <c r="C350" s="450"/>
      <c r="D350" s="451"/>
      <c r="E350" s="451"/>
      <c r="F350" s="451"/>
      <c r="G350" s="453"/>
      <c r="H350" s="454"/>
      <c r="I350" s="453"/>
      <c r="J350" s="454"/>
      <c r="K350" s="455"/>
      <c r="L350" s="455"/>
      <c r="M350" s="453"/>
    </row>
    <row r="351" spans="1:13" ht="23.25">
      <c r="A351" s="264"/>
      <c r="B351" s="264"/>
      <c r="C351" s="450"/>
      <c r="D351" s="451"/>
      <c r="E351" s="451"/>
      <c r="F351" s="451"/>
      <c r="G351" s="453"/>
      <c r="H351" s="454"/>
      <c r="I351" s="453"/>
      <c r="J351" s="454"/>
      <c r="K351" s="455"/>
      <c r="L351" s="455"/>
      <c r="M351" s="453"/>
    </row>
    <row r="352" spans="1:13" ht="23.25">
      <c r="A352" s="448" t="s">
        <v>237</v>
      </c>
      <c r="B352" s="264"/>
      <c r="C352" s="448" t="s">
        <v>326</v>
      </c>
      <c r="D352" s="447"/>
      <c r="E352" s="447"/>
      <c r="F352" s="451"/>
      <c r="G352" s="453"/>
      <c r="H352" s="454"/>
      <c r="I352" s="453"/>
      <c r="J352" s="454"/>
      <c r="K352" s="455"/>
      <c r="L352" s="455"/>
      <c r="M352" s="453"/>
    </row>
    <row r="353" spans="1:13" ht="23.25">
      <c r="A353" s="264"/>
      <c r="B353" s="264"/>
      <c r="C353" s="450"/>
      <c r="D353" s="451"/>
      <c r="E353" s="451"/>
      <c r="F353" s="451"/>
      <c r="G353" s="453"/>
      <c r="H353" s="454"/>
      <c r="I353" s="453"/>
      <c r="J353" s="454"/>
      <c r="K353" s="455"/>
      <c r="L353" s="455"/>
      <c r="M353" s="453"/>
    </row>
    <row r="354" spans="1:13" ht="23.25">
      <c r="A354" s="264"/>
      <c r="B354" s="264"/>
      <c r="C354" s="450"/>
      <c r="D354" s="451"/>
      <c r="E354" s="451"/>
      <c r="F354" s="451"/>
      <c r="G354" s="453"/>
      <c r="H354" s="454"/>
      <c r="I354" s="453"/>
      <c r="J354" s="454"/>
      <c r="K354" s="455"/>
      <c r="L354" s="455"/>
      <c r="M354" s="453"/>
    </row>
    <row r="355" spans="1:13" ht="23.25">
      <c r="A355" s="264"/>
      <c r="B355" s="264"/>
      <c r="C355" s="450" t="s">
        <v>256</v>
      </c>
      <c r="D355" s="450" t="s">
        <v>293</v>
      </c>
      <c r="E355" s="460"/>
      <c r="F355" s="460"/>
      <c r="G355" s="453"/>
      <c r="H355" s="453"/>
      <c r="I355" s="464"/>
      <c r="J355" s="460"/>
      <c r="K355" s="459"/>
      <c r="L355" s="457"/>
      <c r="M355" s="459"/>
    </row>
    <row r="356" spans="1:13" ht="23.25">
      <c r="A356" s="264"/>
      <c r="B356" s="264"/>
      <c r="C356" s="465"/>
      <c r="D356" s="460"/>
      <c r="E356" s="460"/>
      <c r="F356" s="460"/>
      <c r="G356" s="453"/>
      <c r="H356" s="453"/>
      <c r="I356" s="464"/>
      <c r="J356" s="460"/>
      <c r="K356" s="459"/>
      <c r="L356" s="457"/>
      <c r="M356" s="459"/>
    </row>
    <row r="357" spans="1:13" ht="23.25">
      <c r="A357" s="264"/>
      <c r="B357" s="264"/>
      <c r="C357" s="465"/>
      <c r="D357" s="460"/>
      <c r="E357" s="460"/>
      <c r="F357" s="460"/>
      <c r="G357" s="453"/>
      <c r="H357" s="453"/>
      <c r="I357" s="456" t="s">
        <v>294</v>
      </c>
      <c r="J357" s="451"/>
      <c r="K357" s="451"/>
      <c r="L357" s="451"/>
      <c r="M357" s="451"/>
    </row>
    <row r="358" spans="1:13" ht="23.25">
      <c r="A358" s="264"/>
      <c r="B358" s="264"/>
      <c r="C358" s="465"/>
      <c r="D358" s="460"/>
      <c r="E358" s="460"/>
      <c r="F358" s="460"/>
      <c r="G358" s="453"/>
      <c r="H358" s="453"/>
      <c r="I358" s="456" t="s">
        <v>295</v>
      </c>
      <c r="J358" s="451"/>
      <c r="K358" s="456" t="s">
        <v>296</v>
      </c>
      <c r="L358" s="451"/>
      <c r="M358" s="456" t="s">
        <v>122</v>
      </c>
    </row>
    <row r="359" spans="1:13" ht="23.25">
      <c r="A359" s="264"/>
      <c r="B359" s="264"/>
      <c r="C359" s="460"/>
      <c r="D359" s="466"/>
      <c r="E359" s="466"/>
      <c r="F359" s="467"/>
      <c r="G359" s="467"/>
      <c r="H359" s="467"/>
      <c r="I359" s="456" t="s">
        <v>23</v>
      </c>
      <c r="J359" s="451"/>
      <c r="K359" s="456" t="s">
        <v>23</v>
      </c>
      <c r="L359" s="457"/>
      <c r="M359" s="456" t="s">
        <v>23</v>
      </c>
    </row>
    <row r="360" spans="1:13" ht="23.25">
      <c r="A360" s="264"/>
      <c r="B360" s="264"/>
      <c r="C360" s="465"/>
      <c r="D360" s="465"/>
      <c r="E360" s="467"/>
      <c r="F360" s="467"/>
      <c r="G360" s="467"/>
      <c r="H360" s="467"/>
      <c r="I360" s="468"/>
      <c r="J360" s="460"/>
      <c r="K360" s="461"/>
      <c r="L360" s="461"/>
      <c r="M360" s="461"/>
    </row>
    <row r="361" spans="1:13" ht="23.25">
      <c r="A361" s="264"/>
      <c r="B361" s="264"/>
      <c r="C361" s="460"/>
      <c r="D361" s="465" t="s">
        <v>297</v>
      </c>
      <c r="E361" s="467"/>
      <c r="F361" s="467"/>
      <c r="G361" s="467"/>
      <c r="H361" s="467"/>
      <c r="I361" s="461"/>
      <c r="J361" s="467"/>
      <c r="K361" s="461"/>
      <c r="L361" s="457"/>
      <c r="M361" s="461"/>
    </row>
    <row r="362" spans="1:13" ht="23.25">
      <c r="A362" s="264"/>
      <c r="B362" s="264"/>
      <c r="C362" s="469"/>
      <c r="D362" s="460" t="s">
        <v>298</v>
      </c>
      <c r="E362" s="470"/>
      <c r="F362" s="467"/>
      <c r="G362" s="467"/>
      <c r="H362" s="467"/>
      <c r="I362" s="461"/>
      <c r="J362" s="467"/>
      <c r="K362" s="461"/>
      <c r="L362" s="457"/>
      <c r="M362" s="461"/>
    </row>
    <row r="363" spans="1:13" ht="23.25">
      <c r="A363" s="264"/>
      <c r="B363" s="264"/>
      <c r="C363" s="470"/>
      <c r="D363" s="460" t="s">
        <v>299</v>
      </c>
      <c r="E363" s="470"/>
      <c r="F363" s="467"/>
      <c r="G363" s="467"/>
      <c r="H363" s="467"/>
      <c r="I363" s="459">
        <v>54840</v>
      </c>
      <c r="J363" s="467"/>
      <c r="K363" s="459">
        <v>-53580</v>
      </c>
      <c r="L363" s="471"/>
      <c r="M363" s="459">
        <f>SUM(I363:K363)</f>
        <v>1260</v>
      </c>
    </row>
    <row r="364" spans="1:13" ht="23.25">
      <c r="A364" s="264"/>
      <c r="B364" s="264"/>
      <c r="C364" s="470"/>
      <c r="D364" s="451" t="s">
        <v>289</v>
      </c>
      <c r="E364" s="470"/>
      <c r="F364" s="467"/>
      <c r="G364" s="467"/>
      <c r="H364" s="467"/>
      <c r="I364" s="461"/>
      <c r="J364" s="467"/>
      <c r="K364" s="459"/>
      <c r="L364" s="471"/>
      <c r="M364" s="459"/>
    </row>
    <row r="365" spans="1:13" ht="24" thickBot="1">
      <c r="A365" s="264"/>
      <c r="B365" s="264"/>
      <c r="C365" s="470"/>
      <c r="D365" s="451" t="s">
        <v>290</v>
      </c>
      <c r="E365" s="470"/>
      <c r="F365" s="467"/>
      <c r="G365" s="467"/>
      <c r="H365" s="467"/>
      <c r="I365" s="472">
        <v>-54840</v>
      </c>
      <c r="J365" s="467"/>
      <c r="K365" s="472">
        <f>-K363</f>
        <v>53580</v>
      </c>
      <c r="L365" s="471"/>
      <c r="M365" s="472">
        <f>SUM(I365:K365)</f>
        <v>-1260</v>
      </c>
    </row>
    <row r="366" spans="1:13" ht="23.25">
      <c r="A366" s="264"/>
      <c r="B366" s="264"/>
      <c r="C366" s="470"/>
      <c r="D366" s="460"/>
      <c r="E366" s="470"/>
      <c r="F366" s="467"/>
      <c r="G366" s="467"/>
      <c r="H366" s="467"/>
      <c r="I366" s="461"/>
      <c r="J366" s="467"/>
      <c r="K366" s="459"/>
      <c r="L366" s="471"/>
      <c r="M366" s="459"/>
    </row>
    <row r="367" spans="1:13" ht="23.25">
      <c r="A367" s="264"/>
      <c r="B367" s="264"/>
      <c r="C367" s="470"/>
      <c r="D367" s="473" t="s">
        <v>300</v>
      </c>
      <c r="E367" s="470"/>
      <c r="F367" s="467"/>
      <c r="G367" s="467"/>
      <c r="H367" s="467"/>
      <c r="I367" s="461"/>
      <c r="J367" s="467"/>
      <c r="K367" s="459"/>
      <c r="L367" s="471"/>
      <c r="M367" s="459"/>
    </row>
    <row r="368" spans="1:13" ht="24" thickBot="1">
      <c r="A368" s="264"/>
      <c r="B368" s="264"/>
      <c r="C368" s="470"/>
      <c r="D368" s="460" t="s">
        <v>299</v>
      </c>
      <c r="E368" s="470"/>
      <c r="F368" s="467"/>
      <c r="G368" s="467"/>
      <c r="H368" s="467"/>
      <c r="I368" s="472">
        <v>26</v>
      </c>
      <c r="J368" s="467"/>
      <c r="K368" s="472">
        <f>K365</f>
        <v>53580</v>
      </c>
      <c r="L368" s="471"/>
      <c r="M368" s="472">
        <f>SUM(I368:K368)</f>
        <v>53606</v>
      </c>
    </row>
    <row r="369" spans="3:13" ht="19.5">
      <c r="C369" s="256"/>
      <c r="D369" s="253"/>
      <c r="E369" s="256"/>
      <c r="F369" s="255"/>
      <c r="G369" s="255"/>
      <c r="H369" s="255"/>
      <c r="I369" s="254"/>
      <c r="J369" s="255"/>
      <c r="K369" s="252"/>
      <c r="L369" s="257"/>
      <c r="M369" s="252"/>
    </row>
    <row r="370" spans="3:13" ht="19.5">
      <c r="C370" s="256"/>
      <c r="D370" s="253"/>
      <c r="E370" s="256"/>
      <c r="F370" s="255"/>
      <c r="G370" s="255"/>
      <c r="H370" s="255"/>
      <c r="I370" s="254"/>
      <c r="J370" s="255"/>
      <c r="K370" s="252"/>
      <c r="L370" s="257"/>
      <c r="M370" s="252"/>
    </row>
    <row r="371" spans="3:13" ht="19.5">
      <c r="C371" s="256"/>
      <c r="D371" s="253"/>
      <c r="E371" s="256"/>
      <c r="F371" s="255"/>
      <c r="G371" s="255"/>
      <c r="H371" s="255"/>
      <c r="I371" s="254"/>
      <c r="J371" s="255"/>
      <c r="K371" s="252"/>
      <c r="L371" s="257"/>
      <c r="M371" s="252"/>
    </row>
  </sheetData>
  <mergeCells count="63">
    <mergeCell ref="C140:M140"/>
    <mergeCell ref="H126:I126"/>
    <mergeCell ref="C97:M97"/>
    <mergeCell ref="C116:M116"/>
    <mergeCell ref="C103:M103"/>
    <mergeCell ref="C120:M120"/>
    <mergeCell ref="C112:M112"/>
    <mergeCell ref="C113:M113"/>
    <mergeCell ref="C114:M114"/>
    <mergeCell ref="C118:M118"/>
    <mergeCell ref="C20:D20"/>
    <mergeCell ref="C75:D75"/>
    <mergeCell ref="C28:I28"/>
    <mergeCell ref="C30:G30"/>
    <mergeCell ref="C57:D58"/>
    <mergeCell ref="C11:M11"/>
    <mergeCell ref="C48:D48"/>
    <mergeCell ref="C38:M38"/>
    <mergeCell ref="C49:D49"/>
    <mergeCell ref="C13:M13"/>
    <mergeCell ref="C27:M27"/>
    <mergeCell ref="C17:M17"/>
    <mergeCell ref="C24:M24"/>
    <mergeCell ref="C15:M15"/>
    <mergeCell ref="C26:M26"/>
    <mergeCell ref="C278:M278"/>
    <mergeCell ref="C247:M247"/>
    <mergeCell ref="C92:M92"/>
    <mergeCell ref="C205:M205"/>
    <mergeCell ref="C206:M206"/>
    <mergeCell ref="D197:M197"/>
    <mergeCell ref="C157:H157"/>
    <mergeCell ref="C213:D213"/>
    <mergeCell ref="C102:M102"/>
    <mergeCell ref="C98:M98"/>
    <mergeCell ref="C277:M277"/>
    <mergeCell ref="C14:M14"/>
    <mergeCell ref="C18:M18"/>
    <mergeCell ref="C16:M16"/>
    <mergeCell ref="C90:M90"/>
    <mergeCell ref="C31:I31"/>
    <mergeCell ref="C32:G32"/>
    <mergeCell ref="C36:M36"/>
    <mergeCell ref="C29:M29"/>
    <mergeCell ref="C155:M155"/>
    <mergeCell ref="C34:M34"/>
    <mergeCell ref="L223:M223"/>
    <mergeCell ref="C201:M201"/>
    <mergeCell ref="J223:K223"/>
    <mergeCell ref="C204:M204"/>
    <mergeCell ref="C208:D208"/>
    <mergeCell ref="D199:M199"/>
    <mergeCell ref="C161:D161"/>
    <mergeCell ref="C217:M217"/>
    <mergeCell ref="C194:M194"/>
    <mergeCell ref="C99:M99"/>
    <mergeCell ref="C50:E50"/>
    <mergeCell ref="C51:E51"/>
    <mergeCell ref="C80:D80"/>
    <mergeCell ref="C74:D74"/>
    <mergeCell ref="C79:D79"/>
    <mergeCell ref="C56:D56"/>
    <mergeCell ref="C88:M88"/>
  </mergeCells>
  <printOptions/>
  <pageMargins left="0.65" right="0.21" top="0.71" bottom="1" header="0.5" footer="0.5"/>
  <pageSetup firstPageNumber="5" useFirstPageNumber="1" fitToHeight="0" horizontalDpi="600" verticalDpi="600" orientation="portrait" paperSize="9" scale="50" r:id="rId2"/>
  <headerFooter alignWithMargins="0">
    <oddFooter>&amp;C&amp;P</oddFooter>
  </headerFooter>
  <rowBreaks count="2" manualBreakCount="2">
    <brk id="36" max="12" man="1"/>
    <brk id="10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wongsiewyeen</cp:lastModifiedBy>
  <cp:lastPrinted>2008-02-27T10:24:16Z</cp:lastPrinted>
  <dcterms:created xsi:type="dcterms:W3CDTF">1998-02-04T06:25:46Z</dcterms:created>
  <dcterms:modified xsi:type="dcterms:W3CDTF">2008-02-27T10:46:06Z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-239473989</vt:i4>
  </property>
  <property fmtid="{D5CDD505-2E9C-101B-9397-08002B2CF9AE}" pid="3" name="_EmailSubject">
    <vt:lpwstr>Amended Quarterly Report Mar 07</vt:lpwstr>
  </property>
  <property fmtid="{D5CDD505-2E9C-101B-9397-08002B2CF9AE}" pid="4" name="_AuthorEmail">
    <vt:lpwstr>adzli.gfin@boustead.com.my</vt:lpwstr>
  </property>
  <property fmtid="{D5CDD505-2E9C-101B-9397-08002B2CF9AE}" pid="5" name="_AuthorEmailDisplayName">
    <vt:lpwstr>Adzli</vt:lpwstr>
  </property>
  <property fmtid="{D5CDD505-2E9C-101B-9397-08002B2CF9AE}" pid="6" name="_PreviousAdHocReviewCycleID">
    <vt:i4>1654723890</vt:i4>
  </property>
  <property fmtid="{D5CDD505-2E9C-101B-9397-08002B2CF9AE}" pid="7" name="_ReviewingToolsShownOnce">
    <vt:lpwstr/>
  </property>
</Properties>
</file>